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zp-my.sharepoint.com/personal/jblazek_sfzp_cz/Documents/Dokumenty/Prog_vyzvy/05_TRANSGov/vyzva/"/>
    </mc:Choice>
  </mc:AlternateContent>
  <xr:revisionPtr revIDLastSave="33" documentId="8_{29439DDF-8CC8-4C25-87D2-3FD3984928F1}" xr6:coauthVersionLast="47" xr6:coauthVersionMax="47" xr10:uidLastSave="{84CA7F61-74C1-40A5-8629-6888A3B4A9D8}"/>
  <bookViews>
    <workbookView xWindow="-108" yWindow="-108" windowWidth="23256" windowHeight="13896" xr2:uid="{00000000-000D-0000-FFFF-FFFF00000000}"/>
  </bookViews>
  <sheets>
    <sheet name="projekt" sheetId="10" r:id="rId1"/>
    <sheet name="vzorový projekt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8" l="1"/>
  <c r="J11" i="8"/>
  <c r="J10" i="8"/>
  <c r="I4" i="8" s="1"/>
  <c r="J3" i="10"/>
  <c r="J4" i="10" s="1"/>
  <c r="J3" i="8"/>
  <c r="J4" i="8" s="1"/>
  <c r="J64" i="10"/>
  <c r="J66" i="10" s="1"/>
  <c r="J62" i="10"/>
  <c r="J63" i="10" s="1"/>
  <c r="J59" i="10"/>
  <c r="J58" i="10"/>
  <c r="J57" i="10"/>
  <c r="J56" i="10"/>
  <c r="H55" i="10"/>
  <c r="G55" i="10"/>
  <c r="F55" i="10"/>
  <c r="E55" i="10"/>
  <c r="D55" i="10"/>
  <c r="D58" i="10" s="1"/>
  <c r="D62" i="10" s="1"/>
  <c r="C55" i="10"/>
  <c r="J54" i="10"/>
  <c r="J53" i="10"/>
  <c r="J52" i="10"/>
  <c r="J49" i="10"/>
  <c r="C67" i="10" s="1"/>
  <c r="G48" i="10"/>
  <c r="F48" i="10"/>
  <c r="E48" i="10"/>
  <c r="D48" i="10"/>
  <c r="C48" i="10"/>
  <c r="G47" i="10"/>
  <c r="F47" i="10"/>
  <c r="E47" i="10"/>
  <c r="D47" i="10"/>
  <c r="C47" i="10"/>
  <c r="J35" i="10"/>
  <c r="J26" i="10"/>
  <c r="H26" i="10"/>
  <c r="G26" i="10"/>
  <c r="F26" i="10"/>
  <c r="E26" i="10"/>
  <c r="D26" i="10"/>
  <c r="C26" i="10"/>
  <c r="F14" i="10"/>
  <c r="F16" i="10" s="1"/>
  <c r="F17" i="10" s="1"/>
  <c r="F28" i="10" s="1"/>
  <c r="E14" i="10"/>
  <c r="E16" i="10" s="1"/>
  <c r="E17" i="10" s="1"/>
  <c r="E28" i="10" s="1"/>
  <c r="J11" i="10"/>
  <c r="J14" i="10" s="1"/>
  <c r="J16" i="10" s="1"/>
  <c r="J17" i="10" s="1"/>
  <c r="J28" i="10" s="1"/>
  <c r="H11" i="10"/>
  <c r="H14" i="10" s="1"/>
  <c r="H16" i="10" s="1"/>
  <c r="H17" i="10" s="1"/>
  <c r="H28" i="10" s="1"/>
  <c r="G11" i="10"/>
  <c r="G14" i="10" s="1"/>
  <c r="G16" i="10" s="1"/>
  <c r="G17" i="10" s="1"/>
  <c r="G28" i="10" s="1"/>
  <c r="F11" i="10"/>
  <c r="E11" i="10"/>
  <c r="D11" i="10"/>
  <c r="D14" i="10" s="1"/>
  <c r="D16" i="10" s="1"/>
  <c r="D17" i="10" s="1"/>
  <c r="C11" i="10"/>
  <c r="C14" i="10" s="1"/>
  <c r="C16" i="10" s="1"/>
  <c r="C17" i="10" s="1"/>
  <c r="H48" i="10"/>
  <c r="H59" i="10" s="1"/>
  <c r="J35" i="8"/>
  <c r="J26" i="8"/>
  <c r="J64" i="8"/>
  <c r="J66" i="8" s="1"/>
  <c r="J56" i="8"/>
  <c r="J53" i="8"/>
  <c r="J54" i="8"/>
  <c r="G48" i="8"/>
  <c r="F48" i="8"/>
  <c r="E48" i="8"/>
  <c r="D48" i="8"/>
  <c r="C48" i="8"/>
  <c r="C59" i="8" s="1"/>
  <c r="G47" i="8"/>
  <c r="F47" i="8"/>
  <c r="E47" i="8"/>
  <c r="D47" i="8"/>
  <c r="C47" i="8"/>
  <c r="G55" i="8"/>
  <c r="F55" i="8"/>
  <c r="E55" i="8"/>
  <c r="D55" i="8"/>
  <c r="C55" i="8"/>
  <c r="H55" i="8"/>
  <c r="J49" i="8"/>
  <c r="C67" i="8" s="1"/>
  <c r="J59" i="8"/>
  <c r="J58" i="8"/>
  <c r="J57" i="8"/>
  <c r="J62" i="8"/>
  <c r="J63" i="8" s="1"/>
  <c r="J52" i="8"/>
  <c r="D28" i="10" l="1"/>
  <c r="J38" i="8"/>
  <c r="J43" i="8" s="1"/>
  <c r="E58" i="10"/>
  <c r="F58" i="10"/>
  <c r="G59" i="10"/>
  <c r="G58" i="10"/>
  <c r="C59" i="10"/>
  <c r="C58" i="10"/>
  <c r="J14" i="8"/>
  <c r="J16" i="8" s="1"/>
  <c r="J17" i="8" s="1"/>
  <c r="J28" i="8" s="1"/>
  <c r="J42" i="8"/>
  <c r="J38" i="10"/>
  <c r="J42" i="10" s="1"/>
  <c r="J65" i="10"/>
  <c r="J67" i="10" s="1"/>
  <c r="D59" i="10"/>
  <c r="E59" i="10"/>
  <c r="F59" i="10"/>
  <c r="C49" i="10"/>
  <c r="D49" i="10"/>
  <c r="E49" i="10"/>
  <c r="G49" i="10"/>
  <c r="F49" i="10"/>
  <c r="H47" i="10"/>
  <c r="H49" i="10" s="1"/>
  <c r="C62" i="10"/>
  <c r="C28" i="10"/>
  <c r="I28" i="10" s="1"/>
  <c r="J29" i="10" s="1"/>
  <c r="I17" i="10"/>
  <c r="J18" i="10" s="1"/>
  <c r="J10" i="10"/>
  <c r="C58" i="8"/>
  <c r="D58" i="8"/>
  <c r="J65" i="8"/>
  <c r="F49" i="8"/>
  <c r="D59" i="8"/>
  <c r="E58" i="8"/>
  <c r="G59" i="8"/>
  <c r="F58" i="8"/>
  <c r="C49" i="8"/>
  <c r="G58" i="8"/>
  <c r="E49" i="8"/>
  <c r="D49" i="8"/>
  <c r="E59" i="8"/>
  <c r="G49" i="8"/>
  <c r="F59" i="8"/>
  <c r="J19" i="10" l="1"/>
  <c r="J20" i="10" s="1"/>
  <c r="J43" i="10"/>
  <c r="J67" i="8"/>
  <c r="J19" i="8"/>
  <c r="J20" i="8" s="1"/>
  <c r="H58" i="10"/>
  <c r="J30" i="10"/>
  <c r="J31" i="10" s="1"/>
  <c r="J41" i="10" s="1"/>
  <c r="J21" i="10"/>
  <c r="J23" i="10" s="1"/>
  <c r="J32" i="10" s="1"/>
  <c r="J39" i="10"/>
  <c r="J36" i="10" l="1"/>
  <c r="J40" i="10"/>
  <c r="H26" i="8" l="1"/>
  <c r="G26" i="8"/>
  <c r="F26" i="8"/>
  <c r="E26" i="8"/>
  <c r="D26" i="8"/>
  <c r="C26" i="8"/>
  <c r="H11" i="8"/>
  <c r="H14" i="8" s="1"/>
  <c r="H16" i="8" s="1"/>
  <c r="H17" i="8" s="1"/>
  <c r="H28" i="8" s="1"/>
  <c r="G11" i="8"/>
  <c r="G14" i="8" s="1"/>
  <c r="G16" i="8" s="1"/>
  <c r="G17" i="8" s="1"/>
  <c r="G28" i="8" s="1"/>
  <c r="F11" i="8"/>
  <c r="F14" i="8" s="1"/>
  <c r="F16" i="8" s="1"/>
  <c r="F17" i="8" s="1"/>
  <c r="F28" i="8" s="1"/>
  <c r="E11" i="8"/>
  <c r="E14" i="8" s="1"/>
  <c r="E16" i="8" s="1"/>
  <c r="E17" i="8" s="1"/>
  <c r="E28" i="8" s="1"/>
  <c r="D11" i="8"/>
  <c r="D14" i="8" s="1"/>
  <c r="C11" i="8"/>
  <c r="H47" i="8" l="1"/>
  <c r="H48" i="8"/>
  <c r="H59" i="8" s="1"/>
  <c r="C14" i="8"/>
  <c r="C16" i="8" s="1"/>
  <c r="C17" i="8" s="1"/>
  <c r="C62" i="8"/>
  <c r="D16" i="8"/>
  <c r="D17" i="8" s="1"/>
  <c r="D28" i="8" s="1"/>
  <c r="D62" i="8"/>
  <c r="J39" i="8"/>
  <c r="C28" i="8" l="1"/>
  <c r="I17" i="8"/>
  <c r="J18" i="8" s="1"/>
  <c r="J21" i="8" s="1"/>
  <c r="J23" i="8" s="1"/>
  <c r="H58" i="8"/>
  <c r="H49" i="8"/>
  <c r="I28" i="8"/>
  <c r="J29" i="8" s="1"/>
  <c r="J30" i="8" s="1"/>
  <c r="J31" i="8" s="1"/>
  <c r="J40" i="8" l="1"/>
  <c r="J36" i="8"/>
  <c r="J32" i="8"/>
  <c r="J41" i="8"/>
</calcChain>
</file>

<file path=xl/sharedStrings.xml><?xml version="1.0" encoding="utf-8"?>
<sst xmlns="http://schemas.openxmlformats.org/spreadsheetml/2006/main" count="328" uniqueCount="133">
  <si>
    <t>t</t>
  </si>
  <si>
    <t>počet sedadel</t>
  </si>
  <si>
    <t>sed</t>
  </si>
  <si>
    <t>%</t>
  </si>
  <si>
    <t>kg</t>
  </si>
  <si>
    <t>kWh/tkm</t>
  </si>
  <si>
    <t>voz</t>
  </si>
  <si>
    <t>EMU</t>
  </si>
  <si>
    <t>gradient spotřeby energie</t>
  </si>
  <si>
    <t>měrná dopravní spotřeba energie</t>
  </si>
  <si>
    <t>osob</t>
  </si>
  <si>
    <t>měrná přepravní spotřeba energie</t>
  </si>
  <si>
    <t>rok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</si>
  <si>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/kWh</t>
    </r>
  </si>
  <si>
    <t>podíl biosložky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</si>
  <si>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/os km</t>
    </r>
  </si>
  <si>
    <t xml:space="preserve">vozidlo </t>
  </si>
  <si>
    <t>výchozí extra 1</t>
  </si>
  <si>
    <t>výchozí extra 2</t>
  </si>
  <si>
    <t>výchozí intra 1</t>
  </si>
  <si>
    <t>výchozí intra 2</t>
  </si>
  <si>
    <t>výchozí intra 3</t>
  </si>
  <si>
    <t>výchozí mix</t>
  </si>
  <si>
    <t>typ</t>
  </si>
  <si>
    <t>spalovací automobil</t>
  </si>
  <si>
    <t>spalovací autobus</t>
  </si>
  <si>
    <t>střední obsazení</t>
  </si>
  <si>
    <t>střední počet cestujících</t>
  </si>
  <si>
    <t>hmotnost prázdný</t>
  </si>
  <si>
    <t xml:space="preserve">hmotnost cestujícího </t>
  </si>
  <si>
    <t>hmotnost obsazený</t>
  </si>
  <si>
    <t>kWh/km</t>
  </si>
  <si>
    <t>kWh/os km</t>
  </si>
  <si>
    <t>roční proběh vozidla</t>
  </si>
  <si>
    <t>km/rok</t>
  </si>
  <si>
    <t>roční přepravní výkon vozidla</t>
  </si>
  <si>
    <t>os km/rok</t>
  </si>
  <si>
    <t>kWh/rok</t>
  </si>
  <si>
    <t>měrná emisivita ropné nafy</t>
  </si>
  <si>
    <t>měrná emisivita směsné nafy</t>
  </si>
  <si>
    <t>měrná přepravní produkce emisí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</si>
  <si>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/rok</t>
    </r>
  </si>
  <si>
    <t>měrná emisivita úspor energie</t>
  </si>
  <si>
    <t>cena vozidla</t>
  </si>
  <si>
    <t>Kč</t>
  </si>
  <si>
    <t>měrná dotační náročnost</t>
  </si>
  <si>
    <t>počet vozidel ve flotile</t>
  </si>
  <si>
    <t>celková investice do flotily</t>
  </si>
  <si>
    <t>výchozí intra 4</t>
  </si>
  <si>
    <t>podíl na cílové přepravě</t>
  </si>
  <si>
    <t>Extramodální a intramodální úspory energie a emisí</t>
  </si>
  <si>
    <t>roční úspora energie vozidla</t>
  </si>
  <si>
    <t>roční uznatelná úspora energie vozidla</t>
  </si>
  <si>
    <t>podíl vozidla na uznatelné úspoře</t>
  </si>
  <si>
    <t>celková roční uznatelná úspora energie flotily</t>
  </si>
  <si>
    <t>celková roční uznatelná úspora emisí flotily</t>
  </si>
  <si>
    <t>roční úspora emisí vozidla</t>
  </si>
  <si>
    <t>roční uznatelná úspora emisí vozidla</t>
  </si>
  <si>
    <t>staré EMU TSI AC DC</t>
  </si>
  <si>
    <t>E loko s vozy TSI AC DC</t>
  </si>
  <si>
    <t>cílové vozidlo</t>
  </si>
  <si>
    <t>DMU 120 TSI</t>
  </si>
  <si>
    <t>měrná emisivita elektřiny 2040 (MAF 2022)</t>
  </si>
  <si>
    <t>poměrná dotace</t>
  </si>
  <si>
    <t>celková dotace do flotily</t>
  </si>
  <si>
    <t>vyšší pohodlí</t>
  </si>
  <si>
    <t>návazná doprava</t>
  </si>
  <si>
    <t>zkrácení intervalu mezi vlaky</t>
  </si>
  <si>
    <t>výhodný tarif</t>
  </si>
  <si>
    <t>parkoviště P + R</t>
  </si>
  <si>
    <t>zpoplatnění vjezdu</t>
  </si>
  <si>
    <t>zákaz vjezdu</t>
  </si>
  <si>
    <t>0/1</t>
  </si>
  <si>
    <t>roční přepravní výkon flotily</t>
  </si>
  <si>
    <t>doba života vozidla</t>
  </si>
  <si>
    <t>D loko s vozy TSI</t>
  </si>
  <si>
    <t>dotace</t>
  </si>
  <si>
    <t>Kč/kWh/rok</t>
  </si>
  <si>
    <t>podmiňující infrastrukturní investice</t>
  </si>
  <si>
    <t>Údaje jsou přednastavené jednotně pro všechny projekty</t>
  </si>
  <si>
    <t>PROJEKT</t>
  </si>
  <si>
    <t>Vzorový</t>
  </si>
  <si>
    <t>počet dnů v roce</t>
  </si>
  <si>
    <t>den/rok</t>
  </si>
  <si>
    <t>střední přepravní vzdálenost</t>
  </si>
  <si>
    <t>km</t>
  </si>
  <si>
    <t>os/den</t>
  </si>
  <si>
    <t>roční vlakový výkon</t>
  </si>
  <si>
    <t>vl. km/rok</t>
  </si>
  <si>
    <t>oskm/rok</t>
  </si>
  <si>
    <t>střední počet cestujících ve vlaku</t>
  </si>
  <si>
    <t>os/rok</t>
  </si>
  <si>
    <t>roční vozidlový výkon</t>
  </si>
  <si>
    <t>voz/vl</t>
  </si>
  <si>
    <t>voz. km/rok</t>
  </si>
  <si>
    <t>střední počet vozidel na vlaku</t>
  </si>
  <si>
    <t>vl. km/den</t>
  </si>
  <si>
    <t>voz. km/den</t>
  </si>
  <si>
    <t>osob/vlak</t>
  </si>
  <si>
    <t>střední počet cestujících ve vozidle</t>
  </si>
  <si>
    <t>počet vozidel v oběhu</t>
  </si>
  <si>
    <t xml:space="preserve">počet vozidel záložních </t>
  </si>
  <si>
    <t>počet vozidel celkem</t>
  </si>
  <si>
    <t>disponibilita</t>
  </si>
  <si>
    <t>roční počet přepravených cestujících flotilou</t>
  </si>
  <si>
    <t>roční proběh turnusového vozidla</t>
  </si>
  <si>
    <t>km/den</t>
  </si>
  <si>
    <t>denní proběh turnusového vozidla</t>
  </si>
  <si>
    <t xml:space="preserve">denní přeprava </t>
  </si>
  <si>
    <t>denní vlakový výkon flotily</t>
  </si>
  <si>
    <t>denní vozidlový výkon flotily</t>
  </si>
  <si>
    <t>denní přepravní výkon flotily</t>
  </si>
  <si>
    <t>os km/den</t>
  </si>
  <si>
    <t>smyšlený kraj</t>
  </si>
  <si>
    <t>skutečný</t>
  </si>
  <si>
    <t>S 21</t>
  </si>
  <si>
    <t>linky</t>
  </si>
  <si>
    <t>kontrola rozdělení</t>
  </si>
  <si>
    <t>kontr. auto/sed. (15  %)</t>
  </si>
  <si>
    <t>ŽADATEL</t>
  </si>
  <si>
    <t>snížení měrné přepravní spotřeby</t>
  </si>
  <si>
    <t>reálný rok uvedení do provozu</t>
  </si>
  <si>
    <t>motivace cestujících k přechodu z IAD do vlaku</t>
  </si>
  <si>
    <t>zkrácení doby cesty (zvýšení cestovní rychlosti)</t>
  </si>
  <si>
    <t>nabídka vyššího počtu míst k sezení</t>
  </si>
  <si>
    <t>přímé spojení</t>
  </si>
  <si>
    <t>Údaje vyplní CDV, v.v.i. podle dat předaných uchazečem</t>
  </si>
  <si>
    <t xml:space="preserve">Údaje z katalogu vozidel CDV, v.v.i. </t>
  </si>
  <si>
    <t>Výsledek výpočtu CDV, v.v.i.</t>
  </si>
  <si>
    <t>Pozor: výchozí vozidla nejsou současná dosud provozovaná vozidla, ale nová moderní vozidla na budoucích 30 let, splňující TSI a další předpisy</t>
  </si>
  <si>
    <t xml:space="preserve">lineární elektrizace Horní - Dolní </t>
  </si>
  <si>
    <t>roční proběh inventárního vozidla</t>
  </si>
  <si>
    <t>denní proběh inventárního vozidla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</si>
</sst>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DF8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12" xfId="0" applyBorder="1"/>
    <xf numFmtId="2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/>
    <xf numFmtId="2" fontId="0" fillId="0" borderId="32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0" fillId="0" borderId="14" xfId="0" applyBorder="1"/>
    <xf numFmtId="0" fontId="5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18" xfId="0" applyFill="1" applyBorder="1"/>
    <xf numFmtId="0" fontId="0" fillId="2" borderId="20" xfId="0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31" xfId="0" applyFill="1" applyBorder="1"/>
    <xf numFmtId="0" fontId="0" fillId="2" borderId="10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33" xfId="0" applyFill="1" applyBorder="1"/>
    <xf numFmtId="0" fontId="0" fillId="2" borderId="11" xfId="0" applyFill="1" applyBorder="1"/>
    <xf numFmtId="0" fontId="0" fillId="2" borderId="14" xfId="0" applyFill="1" applyBorder="1"/>
    <xf numFmtId="164" fontId="0" fillId="0" borderId="26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6" fillId="0" borderId="0" xfId="0" applyFont="1"/>
    <xf numFmtId="2" fontId="0" fillId="2" borderId="20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4" borderId="26" xfId="0" applyNumberFormat="1" applyFill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164" fontId="0" fillId="4" borderId="34" xfId="0" applyNumberFormat="1" applyFill="1" applyBorder="1" applyAlignment="1">
      <alignment horizontal="center"/>
    </xf>
    <xf numFmtId="164" fontId="0" fillId="4" borderId="30" xfId="0" applyNumberFormat="1" applyFill="1" applyBorder="1" applyAlignment="1">
      <alignment horizontal="center"/>
    </xf>
    <xf numFmtId="164" fontId="0" fillId="4" borderId="27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164" fontId="0" fillId="4" borderId="25" xfId="0" applyNumberFormat="1" applyFill="1" applyBorder="1" applyAlignment="1">
      <alignment horizontal="center"/>
    </xf>
    <xf numFmtId="3" fontId="0" fillId="4" borderId="17" xfId="0" applyNumberFormat="1" applyFill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6" borderId="4" xfId="0" applyFill="1" applyBorder="1" applyAlignment="1">
      <alignment horizontal="center"/>
    </xf>
    <xf numFmtId="3" fontId="0" fillId="6" borderId="24" xfId="0" applyNumberFormat="1" applyFill="1" applyBorder="1" applyAlignment="1">
      <alignment horizontal="center"/>
    </xf>
    <xf numFmtId="0" fontId="0" fillId="6" borderId="20" xfId="0" applyFill="1" applyBorder="1"/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5" xfId="0" applyFill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7" borderId="20" xfId="0" applyFill="1" applyBorder="1"/>
    <xf numFmtId="0" fontId="0" fillId="7" borderId="1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1" fontId="0" fillId="7" borderId="32" xfId="0" applyNumberFormat="1" applyFill="1" applyBorder="1" applyAlignment="1">
      <alignment horizontal="center"/>
    </xf>
    <xf numFmtId="1" fontId="0" fillId="7" borderId="2" xfId="0" applyNumberFormat="1" applyFill="1" applyBorder="1" applyAlignment="1">
      <alignment horizontal="center"/>
    </xf>
    <xf numFmtId="1" fontId="0" fillId="7" borderId="9" xfId="0" applyNumberFormat="1" applyFill="1" applyBorder="1" applyAlignment="1">
      <alignment horizontal="center"/>
    </xf>
    <xf numFmtId="1" fontId="0" fillId="7" borderId="17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 wrapText="1"/>
    </xf>
    <xf numFmtId="0" fontId="0" fillId="2" borderId="19" xfId="0" applyFill="1" applyBorder="1"/>
    <xf numFmtId="0" fontId="0" fillId="8" borderId="1" xfId="0" applyFill="1" applyBorder="1"/>
    <xf numFmtId="3" fontId="0" fillId="8" borderId="32" xfId="0" applyNumberFormat="1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3" fontId="0" fillId="8" borderId="9" xfId="0" applyNumberFormat="1" applyFill="1" applyBorder="1" applyAlignment="1">
      <alignment horizontal="center"/>
    </xf>
    <xf numFmtId="4" fontId="0" fillId="8" borderId="2" xfId="0" applyNumberFormat="1" applyFill="1" applyBorder="1" applyAlignment="1">
      <alignment horizontal="center"/>
    </xf>
    <xf numFmtId="4" fontId="0" fillId="8" borderId="9" xfId="0" applyNumberFormat="1" applyFill="1" applyBorder="1" applyAlignment="1">
      <alignment horizontal="center"/>
    </xf>
    <xf numFmtId="0" fontId="0" fillId="8" borderId="32" xfId="0" applyFill="1" applyBorder="1"/>
    <xf numFmtId="0" fontId="0" fillId="8" borderId="2" xfId="0" applyFill="1" applyBorder="1"/>
    <xf numFmtId="0" fontId="0" fillId="8" borderId="9" xfId="0" applyFill="1" applyBorder="1"/>
    <xf numFmtId="3" fontId="0" fillId="8" borderId="1" xfId="0" applyNumberForma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165" fontId="1" fillId="8" borderId="9" xfId="0" applyNumberFormat="1" applyFont="1" applyFill="1" applyBorder="1" applyAlignment="1">
      <alignment horizontal="center"/>
    </xf>
    <xf numFmtId="3" fontId="0" fillId="8" borderId="11" xfId="0" applyNumberFormat="1" applyFill="1" applyBorder="1" applyAlignment="1">
      <alignment horizontal="center"/>
    </xf>
    <xf numFmtId="3" fontId="0" fillId="8" borderId="14" xfId="0" applyNumberFormat="1" applyFill="1" applyBorder="1" applyAlignment="1">
      <alignment horizontal="center"/>
    </xf>
    <xf numFmtId="164" fontId="0" fillId="5" borderId="3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0" fontId="0" fillId="4" borderId="18" xfId="0" applyFill="1" applyBorder="1"/>
    <xf numFmtId="0" fontId="0" fillId="5" borderId="19" xfId="0" applyFill="1" applyBorder="1"/>
    <xf numFmtId="164" fontId="0" fillId="7" borderId="1" xfId="0" applyNumberFormat="1" applyFill="1" applyBorder="1" applyAlignment="1">
      <alignment horizontal="center"/>
    </xf>
    <xf numFmtId="164" fontId="0" fillId="7" borderId="7" xfId="0" applyNumberFormat="1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2" borderId="26" xfId="0" applyFill="1" applyBorder="1"/>
    <xf numFmtId="0" fontId="0" fillId="2" borderId="29" xfId="0" applyFill="1" applyBorder="1"/>
    <xf numFmtId="3" fontId="1" fillId="0" borderId="9" xfId="0" applyNumberFormat="1" applyFont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2" borderId="34" xfId="0" applyFill="1" applyBorder="1"/>
    <xf numFmtId="0" fontId="0" fillId="2" borderId="30" xfId="0" applyFill="1" applyBorder="1"/>
    <xf numFmtId="0" fontId="0" fillId="2" borderId="27" xfId="0" applyFill="1" applyBorder="1"/>
    <xf numFmtId="4" fontId="0" fillId="8" borderId="1" xfId="0" applyNumberFormat="1" applyFill="1" applyBorder="1" applyAlignment="1">
      <alignment horizontal="center"/>
    </xf>
    <xf numFmtId="165" fontId="1" fillId="8" borderId="1" xfId="0" applyNumberFormat="1" applyFont="1" applyFill="1" applyBorder="1" applyAlignment="1">
      <alignment horizontal="center"/>
    </xf>
    <xf numFmtId="3" fontId="0" fillId="8" borderId="5" xfId="0" applyNumberFormat="1" applyFill="1" applyBorder="1" applyAlignment="1">
      <alignment horizontal="center"/>
    </xf>
    <xf numFmtId="0" fontId="0" fillId="2" borderId="28" xfId="0" applyFill="1" applyBorder="1"/>
    <xf numFmtId="0" fontId="0" fillId="2" borderId="36" xfId="0" applyFill="1" applyBorder="1"/>
    <xf numFmtId="0" fontId="0" fillId="8" borderId="37" xfId="0" applyFill="1" applyBorder="1"/>
    <xf numFmtId="0" fontId="1" fillId="8" borderId="37" xfId="0" applyFont="1" applyFill="1" applyBorder="1"/>
    <xf numFmtId="0" fontId="0" fillId="8" borderId="38" xfId="0" applyFill="1" applyBorder="1"/>
    <xf numFmtId="0" fontId="0" fillId="6" borderId="18" xfId="0" applyFill="1" applyBorder="1" applyAlignment="1">
      <alignment horizontal="center" wrapText="1"/>
    </xf>
    <xf numFmtId="3" fontId="0" fillId="6" borderId="20" xfId="0" applyNumberFormat="1" applyFill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0" fillId="6" borderId="20" xfId="0" applyFill="1" applyBorder="1" applyAlignment="1">
      <alignment horizontal="center" wrapText="1"/>
    </xf>
    <xf numFmtId="3" fontId="7" fillId="6" borderId="20" xfId="0" applyNumberFormat="1" applyFont="1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7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7" borderId="30" xfId="0" applyFill="1" applyBorder="1" applyAlignment="1">
      <alignment horizontal="center" wrapText="1"/>
    </xf>
    <xf numFmtId="0" fontId="0" fillId="7" borderId="29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6" borderId="13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6" borderId="37" xfId="0" applyFill="1" applyBorder="1"/>
    <xf numFmtId="0" fontId="0" fillId="7" borderId="37" xfId="0" applyFill="1" applyBorder="1"/>
    <xf numFmtId="0" fontId="0" fillId="5" borderId="38" xfId="0" applyFill="1" applyBorder="1"/>
    <xf numFmtId="0" fontId="1" fillId="0" borderId="4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center"/>
    </xf>
    <xf numFmtId="166" fontId="4" fillId="0" borderId="23" xfId="0" applyNumberFormat="1" applyFont="1" applyBorder="1" applyAlignment="1">
      <alignment horizontal="center"/>
    </xf>
    <xf numFmtId="0" fontId="4" fillId="0" borderId="36" xfId="0" applyFont="1" applyBorder="1"/>
    <xf numFmtId="0" fontId="4" fillId="0" borderId="42" xfId="0" applyFont="1" applyBorder="1"/>
    <xf numFmtId="0" fontId="4" fillId="0" borderId="15" xfId="0" applyFont="1" applyBorder="1"/>
    <xf numFmtId="0" fontId="0" fillId="0" borderId="37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7" xfId="0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16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9409-1DFE-4CA2-81CD-17A382E0705E}">
  <sheetPr>
    <pageSetUpPr fitToPage="1"/>
  </sheetPr>
  <dimension ref="A1:K80"/>
  <sheetViews>
    <sheetView tabSelected="1" zoomScale="98" zoomScaleNormal="100" workbookViewId="0"/>
  </sheetViews>
  <sheetFormatPr defaultRowHeight="14.4" x14ac:dyDescent="0.3"/>
  <cols>
    <col min="1" max="1" width="42.5546875" customWidth="1"/>
    <col min="2" max="2" width="13" customWidth="1"/>
    <col min="3" max="10" width="20.6640625" customWidth="1"/>
    <col min="11" max="11" width="10" bestFit="1" customWidth="1"/>
  </cols>
  <sheetData>
    <row r="1" spans="1:11" ht="15" thickBot="1" x14ac:dyDescent="0.35">
      <c r="E1" s="227" t="s">
        <v>79</v>
      </c>
      <c r="F1" s="228"/>
      <c r="G1" s="229"/>
      <c r="H1" s="174"/>
    </row>
    <row r="2" spans="1:11" ht="15" thickBot="1" x14ac:dyDescent="0.35">
      <c r="A2" s="3" t="s">
        <v>80</v>
      </c>
      <c r="B2" s="3"/>
      <c r="C2" s="93" t="s">
        <v>119</v>
      </c>
      <c r="E2" s="230" t="s">
        <v>126</v>
      </c>
      <c r="F2" s="231"/>
      <c r="G2" s="232"/>
      <c r="H2" s="127"/>
      <c r="J2" s="219" t="s">
        <v>117</v>
      </c>
    </row>
    <row r="3" spans="1:11" x14ac:dyDescent="0.3">
      <c r="A3" s="179" t="s">
        <v>114</v>
      </c>
      <c r="C3" s="178"/>
      <c r="E3" s="230" t="s">
        <v>127</v>
      </c>
      <c r="F3" s="231"/>
      <c r="G3" s="232"/>
      <c r="H3" s="140"/>
      <c r="J3" s="218">
        <f>C8+D8+E8+F8+G8+H8</f>
        <v>0</v>
      </c>
      <c r="K3" s="36"/>
    </row>
    <row r="4" spans="1:11" ht="15" thickBot="1" x14ac:dyDescent="0.35">
      <c r="E4" s="233" t="s">
        <v>128</v>
      </c>
      <c r="F4" s="234"/>
      <c r="G4" s="235"/>
      <c r="H4" s="175"/>
      <c r="I4" s="215"/>
      <c r="J4" s="217" t="str">
        <f>IF(J3=J8,"správně","chybně")</f>
        <v>chybně</v>
      </c>
    </row>
    <row r="5" spans="1:11" ht="15" thickBot="1" x14ac:dyDescent="0.35">
      <c r="A5" s="3" t="s">
        <v>50</v>
      </c>
    </row>
    <row r="6" spans="1:11" x14ac:dyDescent="0.3">
      <c r="A6" s="4" t="s">
        <v>16</v>
      </c>
      <c r="B6" s="15"/>
      <c r="C6" s="37" t="s">
        <v>17</v>
      </c>
      <c r="D6" s="38" t="s">
        <v>18</v>
      </c>
      <c r="E6" s="37" t="s">
        <v>19</v>
      </c>
      <c r="F6" s="39" t="s">
        <v>20</v>
      </c>
      <c r="G6" s="39" t="s">
        <v>21</v>
      </c>
      <c r="H6" s="40" t="s">
        <v>48</v>
      </c>
      <c r="I6" s="41" t="s">
        <v>22</v>
      </c>
      <c r="J6" s="41" t="s">
        <v>60</v>
      </c>
    </row>
    <row r="7" spans="1:11" ht="15" thickBot="1" x14ac:dyDescent="0.35">
      <c r="A7" s="23" t="s">
        <v>23</v>
      </c>
      <c r="B7" s="22"/>
      <c r="C7" s="180"/>
      <c r="D7" s="181"/>
      <c r="E7" s="180"/>
      <c r="F7" s="212"/>
      <c r="G7" s="212"/>
      <c r="H7" s="213"/>
      <c r="I7" s="42"/>
      <c r="J7" s="214"/>
    </row>
    <row r="8" spans="1:11" x14ac:dyDescent="0.3">
      <c r="A8" s="4" t="s">
        <v>49</v>
      </c>
      <c r="B8" s="15" t="s">
        <v>3</v>
      </c>
      <c r="C8" s="129"/>
      <c r="D8" s="125"/>
      <c r="E8" s="130"/>
      <c r="F8" s="131"/>
      <c r="G8" s="131"/>
      <c r="H8" s="216"/>
      <c r="I8" s="43"/>
      <c r="J8" s="211">
        <v>100</v>
      </c>
    </row>
    <row r="9" spans="1:11" x14ac:dyDescent="0.3">
      <c r="A9" s="6" t="s">
        <v>1</v>
      </c>
      <c r="B9" s="7" t="s">
        <v>2</v>
      </c>
      <c r="C9" s="141"/>
      <c r="D9" s="142"/>
      <c r="E9" s="143"/>
      <c r="F9" s="144"/>
      <c r="G9" s="144"/>
      <c r="H9" s="145"/>
      <c r="I9" s="44"/>
      <c r="J9" s="146"/>
    </row>
    <row r="10" spans="1:11" x14ac:dyDescent="0.3">
      <c r="A10" s="6" t="s">
        <v>26</v>
      </c>
      <c r="B10" s="7" t="s">
        <v>3</v>
      </c>
      <c r="C10" s="133"/>
      <c r="D10" s="134"/>
      <c r="E10" s="132"/>
      <c r="F10" s="128"/>
      <c r="G10" s="128"/>
      <c r="H10" s="135"/>
      <c r="I10" s="44"/>
      <c r="J10" s="152" t="e">
        <f>J11/J9*100</f>
        <v>#DIV/0!</v>
      </c>
    </row>
    <row r="11" spans="1:11" x14ac:dyDescent="0.3">
      <c r="A11" s="6" t="s">
        <v>27</v>
      </c>
      <c r="B11" s="7" t="s">
        <v>10</v>
      </c>
      <c r="C11" s="16">
        <f>C9*C10/100</f>
        <v>0</v>
      </c>
      <c r="D11" s="123">
        <f t="shared" ref="D11" si="0">D9*D10/100</f>
        <v>0</v>
      </c>
      <c r="E11" s="121">
        <f>E9*E10/100</f>
        <v>0</v>
      </c>
      <c r="F11" s="122">
        <f>F9*F10/100</f>
        <v>0</v>
      </c>
      <c r="G11" s="122">
        <f>G9*G10/100</f>
        <v>0</v>
      </c>
      <c r="H11" s="151">
        <f>H9*H10/100</f>
        <v>0</v>
      </c>
      <c r="I11" s="94"/>
      <c r="J11" s="18" t="e">
        <f>J54</f>
        <v>#DIV/0!</v>
      </c>
    </row>
    <row r="12" spans="1:11" x14ac:dyDescent="0.3">
      <c r="A12" s="6" t="s">
        <v>28</v>
      </c>
      <c r="B12" s="7" t="s">
        <v>0</v>
      </c>
      <c r="C12" s="141"/>
      <c r="D12" s="142"/>
      <c r="E12" s="147"/>
      <c r="F12" s="148"/>
      <c r="G12" s="148"/>
      <c r="H12" s="149"/>
      <c r="I12" s="45"/>
      <c r="J12" s="150"/>
    </row>
    <row r="13" spans="1:11" x14ac:dyDescent="0.3">
      <c r="A13" s="6" t="s">
        <v>29</v>
      </c>
      <c r="B13" s="7" t="s">
        <v>4</v>
      </c>
      <c r="C13" s="98">
        <v>80</v>
      </c>
      <c r="D13" s="99">
        <v>80</v>
      </c>
      <c r="E13" s="100">
        <v>80</v>
      </c>
      <c r="F13" s="101">
        <v>80</v>
      </c>
      <c r="G13" s="101">
        <v>80</v>
      </c>
      <c r="H13" s="102">
        <v>80</v>
      </c>
      <c r="I13" s="44"/>
      <c r="J13" s="118">
        <v>80</v>
      </c>
    </row>
    <row r="14" spans="1:11" x14ac:dyDescent="0.3">
      <c r="A14" s="6" t="s">
        <v>30</v>
      </c>
      <c r="B14" s="7" t="s">
        <v>0</v>
      </c>
      <c r="C14" s="16">
        <f t="shared" ref="C14:H14" si="1">C12+C11*C13/1000</f>
        <v>0</v>
      </c>
      <c r="D14" s="19">
        <f>D12+D11*D13/1000</f>
        <v>0</v>
      </c>
      <c r="E14" s="121">
        <f t="shared" si="1"/>
        <v>0</v>
      </c>
      <c r="F14" s="122">
        <f t="shared" si="1"/>
        <v>0</v>
      </c>
      <c r="G14" s="122">
        <f t="shared" si="1"/>
        <v>0</v>
      </c>
      <c r="H14" s="151">
        <f t="shared" si="1"/>
        <v>0</v>
      </c>
      <c r="I14" s="44"/>
      <c r="J14" s="18" t="e">
        <f>J12+J11*J13/1000</f>
        <v>#DIV/0!</v>
      </c>
    </row>
    <row r="15" spans="1:11" x14ac:dyDescent="0.3">
      <c r="A15" s="6" t="s">
        <v>9</v>
      </c>
      <c r="B15" s="7" t="s">
        <v>5</v>
      </c>
      <c r="C15" s="176"/>
      <c r="D15" s="177"/>
      <c r="E15" s="170"/>
      <c r="F15" s="171"/>
      <c r="G15" s="171"/>
      <c r="H15" s="172"/>
      <c r="I15" s="44"/>
      <c r="J15" s="173"/>
    </row>
    <row r="16" spans="1:11" x14ac:dyDescent="0.3">
      <c r="A16" s="6" t="s">
        <v>8</v>
      </c>
      <c r="B16" s="7" t="s">
        <v>31</v>
      </c>
      <c r="C16" s="16">
        <f>C14*C15</f>
        <v>0</v>
      </c>
      <c r="D16" s="19">
        <f t="shared" ref="D16" si="2">D14*D15</f>
        <v>0</v>
      </c>
      <c r="E16" s="24">
        <f>E14*E15</f>
        <v>0</v>
      </c>
      <c r="F16" s="1">
        <f>F14*F15</f>
        <v>0</v>
      </c>
      <c r="G16" s="1">
        <f>G14*G15</f>
        <v>0</v>
      </c>
      <c r="H16" s="11">
        <f>H14*H15</f>
        <v>0</v>
      </c>
      <c r="I16" s="44"/>
      <c r="J16" s="20" t="e">
        <f>J14*J15</f>
        <v>#DIV/0!</v>
      </c>
    </row>
    <row r="17" spans="1:10" ht="15" thickBot="1" x14ac:dyDescent="0.35">
      <c r="A17" s="23" t="s">
        <v>11</v>
      </c>
      <c r="B17" s="22" t="s">
        <v>32</v>
      </c>
      <c r="C17" s="85" t="e">
        <f>C16/C11</f>
        <v>#DIV/0!</v>
      </c>
      <c r="D17" s="86" t="e">
        <f>D16/D11</f>
        <v>#DIV/0!</v>
      </c>
      <c r="E17" s="87" t="e">
        <f t="shared" ref="E17:H17" si="3">E16/E11</f>
        <v>#DIV/0!</v>
      </c>
      <c r="F17" s="88" t="e">
        <f t="shared" si="3"/>
        <v>#DIV/0!</v>
      </c>
      <c r="G17" s="88" t="e">
        <f t="shared" si="3"/>
        <v>#DIV/0!</v>
      </c>
      <c r="H17" s="89" t="e">
        <f t="shared" si="3"/>
        <v>#DIV/0!</v>
      </c>
      <c r="I17" s="90" t="e">
        <f>(C17*C8+D17*D8+E8*E17+F17*F8+G17*G8+H17*H8)/100</f>
        <v>#DIV/0!</v>
      </c>
      <c r="J17" s="91" t="e">
        <f>J16/J11</f>
        <v>#DIV/0!</v>
      </c>
    </row>
    <row r="18" spans="1:10" x14ac:dyDescent="0.3">
      <c r="A18" s="4" t="s">
        <v>120</v>
      </c>
      <c r="B18" s="15" t="s">
        <v>32</v>
      </c>
      <c r="C18" s="46"/>
      <c r="D18" s="47"/>
      <c r="E18" s="48"/>
      <c r="F18" s="49"/>
      <c r="G18" s="49"/>
      <c r="H18" s="50"/>
      <c r="I18" s="51"/>
      <c r="J18" s="26" t="e">
        <f>I17-J17</f>
        <v>#DIV/0!</v>
      </c>
    </row>
    <row r="19" spans="1:10" x14ac:dyDescent="0.3">
      <c r="A19" s="6" t="s">
        <v>33</v>
      </c>
      <c r="B19" s="7" t="s">
        <v>34</v>
      </c>
      <c r="C19" s="52"/>
      <c r="D19" s="53"/>
      <c r="E19" s="54"/>
      <c r="F19" s="55"/>
      <c r="G19" s="55"/>
      <c r="H19" s="56"/>
      <c r="I19" s="44"/>
      <c r="J19" s="18" t="e">
        <f>J65</f>
        <v>#DIV/0!</v>
      </c>
    </row>
    <row r="20" spans="1:10" x14ac:dyDescent="0.3">
      <c r="A20" s="6" t="s">
        <v>35</v>
      </c>
      <c r="B20" s="7" t="s">
        <v>36</v>
      </c>
      <c r="C20" s="52"/>
      <c r="D20" s="53"/>
      <c r="E20" s="54"/>
      <c r="F20" s="55"/>
      <c r="G20" s="55"/>
      <c r="H20" s="56"/>
      <c r="I20" s="44"/>
      <c r="J20" s="18" t="e">
        <f>J11*J19</f>
        <v>#DIV/0!</v>
      </c>
    </row>
    <row r="21" spans="1:10" x14ac:dyDescent="0.3">
      <c r="A21" s="6" t="s">
        <v>51</v>
      </c>
      <c r="B21" s="7" t="s">
        <v>37</v>
      </c>
      <c r="C21" s="52"/>
      <c r="D21" s="53"/>
      <c r="E21" s="54"/>
      <c r="F21" s="55"/>
      <c r="G21" s="55"/>
      <c r="H21" s="56"/>
      <c r="I21" s="44"/>
      <c r="J21" s="18" t="e">
        <f>J20*J18</f>
        <v>#DIV/0!</v>
      </c>
    </row>
    <row r="22" spans="1:10" x14ac:dyDescent="0.3">
      <c r="A22" s="6" t="s">
        <v>53</v>
      </c>
      <c r="B22" s="7" t="s">
        <v>3</v>
      </c>
      <c r="C22" s="52"/>
      <c r="D22" s="53"/>
      <c r="E22" s="54"/>
      <c r="F22" s="55"/>
      <c r="G22" s="55"/>
      <c r="H22" s="56"/>
      <c r="I22" s="44"/>
      <c r="J22" s="120">
        <v>100</v>
      </c>
    </row>
    <row r="23" spans="1:10" ht="15" thickBot="1" x14ac:dyDescent="0.35">
      <c r="A23" s="5" t="s">
        <v>52</v>
      </c>
      <c r="B23" s="13" t="s">
        <v>37</v>
      </c>
      <c r="C23" s="57"/>
      <c r="D23" s="58"/>
      <c r="E23" s="59"/>
      <c r="F23" s="60"/>
      <c r="G23" s="60"/>
      <c r="H23" s="61"/>
      <c r="I23" s="62"/>
      <c r="J23" s="27" t="e">
        <f>J21*J22/100</f>
        <v>#DIV/0!</v>
      </c>
    </row>
    <row r="24" spans="1:10" ht="15.6" x14ac:dyDescent="0.35">
      <c r="A24" s="10" t="s">
        <v>38</v>
      </c>
      <c r="B24" s="8" t="s">
        <v>13</v>
      </c>
      <c r="C24" s="103">
        <v>0.26500000000000001</v>
      </c>
      <c r="D24" s="104">
        <v>0.26500000000000001</v>
      </c>
      <c r="E24" s="105">
        <v>0.26500000000000001</v>
      </c>
      <c r="F24" s="106">
        <v>0.26500000000000001</v>
      </c>
      <c r="G24" s="106">
        <v>0.26500000000000001</v>
      </c>
      <c r="H24" s="107">
        <v>0.26500000000000001</v>
      </c>
      <c r="I24" s="63"/>
      <c r="J24" s="117">
        <v>0.26500000000000001</v>
      </c>
    </row>
    <row r="25" spans="1:10" x14ac:dyDescent="0.3">
      <c r="A25" s="6" t="s">
        <v>14</v>
      </c>
      <c r="B25" s="7" t="s">
        <v>3</v>
      </c>
      <c r="C25" s="108">
        <v>5</v>
      </c>
      <c r="D25" s="109">
        <v>5</v>
      </c>
      <c r="E25" s="110">
        <v>5</v>
      </c>
      <c r="F25" s="111">
        <v>5</v>
      </c>
      <c r="G25" s="111">
        <v>5</v>
      </c>
      <c r="H25" s="102">
        <v>5</v>
      </c>
      <c r="I25" s="44"/>
      <c r="J25" s="118">
        <v>5</v>
      </c>
    </row>
    <row r="26" spans="1:10" ht="15.6" x14ac:dyDescent="0.35">
      <c r="A26" s="6" t="s">
        <v>39</v>
      </c>
      <c r="B26" s="7" t="s">
        <v>13</v>
      </c>
      <c r="C26" s="17">
        <f>(100-C25)/100*C24</f>
        <v>0.25174999999999997</v>
      </c>
      <c r="D26" s="9">
        <f t="shared" ref="D26:H26" si="4">(100-D25)/100*D24</f>
        <v>0.25174999999999997</v>
      </c>
      <c r="E26" s="25">
        <f t="shared" si="4"/>
        <v>0.25174999999999997</v>
      </c>
      <c r="F26" s="2">
        <f t="shared" si="4"/>
        <v>0.25174999999999997</v>
      </c>
      <c r="G26" s="2">
        <f t="shared" si="4"/>
        <v>0.25174999999999997</v>
      </c>
      <c r="H26" s="12">
        <f t="shared" si="4"/>
        <v>0.25174999999999997</v>
      </c>
      <c r="I26" s="44"/>
      <c r="J26" s="14">
        <f>(100-J25)/100*J24</f>
        <v>0.25174999999999997</v>
      </c>
    </row>
    <row r="27" spans="1:10" ht="16.2" thickBot="1" x14ac:dyDescent="0.4">
      <c r="A27" s="23" t="s">
        <v>62</v>
      </c>
      <c r="B27" s="22" t="s">
        <v>13</v>
      </c>
      <c r="C27" s="112">
        <v>0.08</v>
      </c>
      <c r="D27" s="113">
        <v>0.08</v>
      </c>
      <c r="E27" s="114">
        <v>0.08</v>
      </c>
      <c r="F27" s="115">
        <v>0.08</v>
      </c>
      <c r="G27" s="115">
        <v>0.08</v>
      </c>
      <c r="H27" s="116">
        <v>0.08</v>
      </c>
      <c r="I27" s="64"/>
      <c r="J27" s="119">
        <v>0.08</v>
      </c>
    </row>
    <row r="28" spans="1:10" ht="15.6" x14ac:dyDescent="0.35">
      <c r="A28" s="4" t="s">
        <v>40</v>
      </c>
      <c r="B28" s="15" t="s">
        <v>15</v>
      </c>
      <c r="C28" s="28" t="e">
        <f>C17*C26</f>
        <v>#DIV/0!</v>
      </c>
      <c r="D28" s="29" t="e">
        <f>D17*D26</f>
        <v>#DIV/0!</v>
      </c>
      <c r="E28" s="30" t="e">
        <f>E17*E26</f>
        <v>#DIV/0!</v>
      </c>
      <c r="F28" s="31" t="e">
        <f>F17*F26</f>
        <v>#DIV/0!</v>
      </c>
      <c r="G28" s="31" t="e">
        <f>G17*G27</f>
        <v>#DIV/0!</v>
      </c>
      <c r="H28" s="32" t="e">
        <f>H17*H27</f>
        <v>#DIV/0!</v>
      </c>
      <c r="I28" s="33" t="e">
        <f>(C28*C8+D28*D8+E8*E28+F28*F8+G28*G8+H28*H8)/100</f>
        <v>#DIV/0!</v>
      </c>
      <c r="J28" s="26" t="e">
        <f>J17*J27</f>
        <v>#DIV/0!</v>
      </c>
    </row>
    <row r="29" spans="1:10" ht="15.6" x14ac:dyDescent="0.35">
      <c r="A29" s="6" t="s">
        <v>120</v>
      </c>
      <c r="B29" s="7" t="s">
        <v>15</v>
      </c>
      <c r="C29" s="52"/>
      <c r="D29" s="53"/>
      <c r="E29" s="54"/>
      <c r="F29" s="55"/>
      <c r="G29" s="55"/>
      <c r="H29" s="56"/>
      <c r="I29" s="44"/>
      <c r="J29" s="14" t="e">
        <f>I28-J28</f>
        <v>#DIV/0!</v>
      </c>
    </row>
    <row r="30" spans="1:10" ht="15.6" x14ac:dyDescent="0.35">
      <c r="A30" s="6" t="s">
        <v>56</v>
      </c>
      <c r="B30" s="7" t="s">
        <v>41</v>
      </c>
      <c r="C30" s="52"/>
      <c r="D30" s="53"/>
      <c r="E30" s="54"/>
      <c r="F30" s="55"/>
      <c r="G30" s="55"/>
      <c r="H30" s="56"/>
      <c r="I30" s="44"/>
      <c r="J30" s="18" t="e">
        <f>J29*J20</f>
        <v>#DIV/0!</v>
      </c>
    </row>
    <row r="31" spans="1:10" ht="15.6" x14ac:dyDescent="0.35">
      <c r="A31" s="6" t="s">
        <v>57</v>
      </c>
      <c r="B31" s="7" t="s">
        <v>41</v>
      </c>
      <c r="C31" s="52"/>
      <c r="D31" s="53"/>
      <c r="E31" s="54"/>
      <c r="F31" s="55"/>
      <c r="G31" s="55"/>
      <c r="H31" s="56"/>
      <c r="I31" s="44"/>
      <c r="J31" s="18" t="e">
        <f>J30*J22/100</f>
        <v>#DIV/0!</v>
      </c>
    </row>
    <row r="32" spans="1:10" ht="16.2" thickBot="1" x14ac:dyDescent="0.4">
      <c r="A32" s="5" t="s">
        <v>42</v>
      </c>
      <c r="B32" s="13" t="s">
        <v>13</v>
      </c>
      <c r="C32" s="57"/>
      <c r="D32" s="58"/>
      <c r="E32" s="59"/>
      <c r="F32" s="60"/>
      <c r="G32" s="60"/>
      <c r="H32" s="61"/>
      <c r="I32" s="62"/>
      <c r="J32" s="34" t="e">
        <f>J31/J23</f>
        <v>#DIV/0!</v>
      </c>
    </row>
    <row r="33" spans="1:11" x14ac:dyDescent="0.3">
      <c r="A33" s="10" t="s">
        <v>43</v>
      </c>
      <c r="B33" s="8" t="s">
        <v>44</v>
      </c>
      <c r="C33" s="65"/>
      <c r="D33" s="66"/>
      <c r="E33" s="67"/>
      <c r="F33" s="68"/>
      <c r="G33" s="68"/>
      <c r="H33" s="69"/>
      <c r="I33" s="63"/>
      <c r="J33" s="126"/>
    </row>
    <row r="34" spans="1:11" x14ac:dyDescent="0.3">
      <c r="A34" s="6" t="s">
        <v>63</v>
      </c>
      <c r="B34" s="7" t="s">
        <v>3</v>
      </c>
      <c r="C34" s="52"/>
      <c r="D34" s="53"/>
      <c r="E34" s="54"/>
      <c r="F34" s="55"/>
      <c r="G34" s="55"/>
      <c r="H34" s="56"/>
      <c r="I34" s="44"/>
      <c r="J34" s="198">
        <v>70</v>
      </c>
    </row>
    <row r="35" spans="1:11" x14ac:dyDescent="0.3">
      <c r="A35" s="6" t="s">
        <v>76</v>
      </c>
      <c r="B35" s="7" t="s">
        <v>44</v>
      </c>
      <c r="C35" s="52"/>
      <c r="D35" s="53"/>
      <c r="E35" s="54"/>
      <c r="F35" s="55"/>
      <c r="G35" s="55"/>
      <c r="H35" s="56"/>
      <c r="I35" s="44"/>
      <c r="J35" s="18">
        <f>J33*J34/100</f>
        <v>0</v>
      </c>
    </row>
    <row r="36" spans="1:11" x14ac:dyDescent="0.3">
      <c r="A36" s="6" t="s">
        <v>45</v>
      </c>
      <c r="B36" s="7" t="s">
        <v>77</v>
      </c>
      <c r="C36" s="52"/>
      <c r="D36" s="53"/>
      <c r="E36" s="54"/>
      <c r="F36" s="55"/>
      <c r="G36" s="55"/>
      <c r="H36" s="56"/>
      <c r="I36" s="44"/>
      <c r="J36" s="21" t="e">
        <f>J35/J23</f>
        <v>#DIV/0!</v>
      </c>
    </row>
    <row r="37" spans="1:11" x14ac:dyDescent="0.3">
      <c r="A37" s="6" t="s">
        <v>74</v>
      </c>
      <c r="B37" s="7" t="s">
        <v>12</v>
      </c>
      <c r="C37" s="52"/>
      <c r="D37" s="53"/>
      <c r="E37" s="54"/>
      <c r="F37" s="55"/>
      <c r="G37" s="55"/>
      <c r="H37" s="56"/>
      <c r="I37" s="44"/>
      <c r="J37" s="118">
        <v>30</v>
      </c>
    </row>
    <row r="38" spans="1:11" x14ac:dyDescent="0.3">
      <c r="A38" s="6" t="s">
        <v>46</v>
      </c>
      <c r="B38" s="7" t="s">
        <v>6</v>
      </c>
      <c r="C38" s="52"/>
      <c r="D38" s="53"/>
      <c r="E38" s="54"/>
      <c r="F38" s="55"/>
      <c r="G38" s="55"/>
      <c r="H38" s="56"/>
      <c r="I38" s="44"/>
      <c r="J38" s="18">
        <f>J62</f>
        <v>0</v>
      </c>
    </row>
    <row r="39" spans="1:11" x14ac:dyDescent="0.3">
      <c r="A39" s="6" t="s">
        <v>73</v>
      </c>
      <c r="B39" s="7" t="s">
        <v>36</v>
      </c>
      <c r="C39" s="52"/>
      <c r="D39" s="53"/>
      <c r="E39" s="54"/>
      <c r="F39" s="55"/>
      <c r="G39" s="55"/>
      <c r="H39" s="56"/>
      <c r="I39" s="44"/>
      <c r="J39" s="18" t="e">
        <f>J38*J20</f>
        <v>#DIV/0!</v>
      </c>
    </row>
    <row r="40" spans="1:11" x14ac:dyDescent="0.3">
      <c r="A40" s="6" t="s">
        <v>54</v>
      </c>
      <c r="B40" s="7" t="s">
        <v>37</v>
      </c>
      <c r="C40" s="52"/>
      <c r="D40" s="53"/>
      <c r="E40" s="54"/>
      <c r="F40" s="55"/>
      <c r="G40" s="55"/>
      <c r="H40" s="56"/>
      <c r="I40" s="44"/>
      <c r="J40" s="18" t="e">
        <f>J23*J38</f>
        <v>#DIV/0!</v>
      </c>
    </row>
    <row r="41" spans="1:11" ht="15.6" x14ac:dyDescent="0.35">
      <c r="A41" s="6" t="s">
        <v>55</v>
      </c>
      <c r="B41" s="7" t="s">
        <v>41</v>
      </c>
      <c r="C41" s="52"/>
      <c r="D41" s="53"/>
      <c r="E41" s="54"/>
      <c r="F41" s="55"/>
      <c r="G41" s="55"/>
      <c r="H41" s="56"/>
      <c r="I41" s="44"/>
      <c r="J41" s="18" t="e">
        <f>J31*J38</f>
        <v>#DIV/0!</v>
      </c>
    </row>
    <row r="42" spans="1:11" x14ac:dyDescent="0.3">
      <c r="A42" s="6" t="s">
        <v>47</v>
      </c>
      <c r="B42" s="7" t="s">
        <v>44</v>
      </c>
      <c r="C42" s="52"/>
      <c r="D42" s="53"/>
      <c r="E42" s="54"/>
      <c r="F42" s="55"/>
      <c r="G42" s="55"/>
      <c r="H42" s="56"/>
      <c r="I42" s="44"/>
      <c r="J42" s="18">
        <f>J33*J38</f>
        <v>0</v>
      </c>
    </row>
    <row r="43" spans="1:11" ht="15" thickBot="1" x14ac:dyDescent="0.35">
      <c r="A43" s="23" t="s">
        <v>64</v>
      </c>
      <c r="B43" s="22" t="s">
        <v>44</v>
      </c>
      <c r="C43" s="70"/>
      <c r="D43" s="71"/>
      <c r="E43" s="72"/>
      <c r="F43" s="73"/>
      <c r="G43" s="73"/>
      <c r="H43" s="74"/>
      <c r="I43" s="64"/>
      <c r="J43" s="92">
        <f>J38*J35</f>
        <v>0</v>
      </c>
    </row>
    <row r="44" spans="1:11" x14ac:dyDescent="0.3">
      <c r="A44" s="4" t="s">
        <v>121</v>
      </c>
      <c r="B44" s="15" t="s">
        <v>12</v>
      </c>
      <c r="C44" s="75"/>
      <c r="D44" s="76"/>
      <c r="E44" s="77"/>
      <c r="F44" s="78"/>
      <c r="G44" s="78"/>
      <c r="H44" s="79"/>
      <c r="I44" s="43"/>
      <c r="J44" s="153"/>
    </row>
    <row r="45" spans="1:11" ht="15" thickBot="1" x14ac:dyDescent="0.35">
      <c r="A45" s="5" t="s">
        <v>78</v>
      </c>
      <c r="B45" s="35"/>
      <c r="C45" s="80"/>
      <c r="D45" s="81"/>
      <c r="E45" s="82"/>
      <c r="F45" s="83"/>
      <c r="G45" s="83"/>
      <c r="H45" s="84"/>
      <c r="I45" s="155"/>
      <c r="J45" s="154"/>
    </row>
    <row r="46" spans="1:11" x14ac:dyDescent="0.3">
      <c r="A46" s="4" t="s">
        <v>116</v>
      </c>
      <c r="B46" s="208"/>
      <c r="C46" s="77"/>
      <c r="D46" s="79"/>
      <c r="E46" s="75"/>
      <c r="F46" s="78"/>
      <c r="G46" s="78"/>
      <c r="H46" s="79"/>
      <c r="I46" s="193"/>
      <c r="J46" s="197"/>
    </row>
    <row r="47" spans="1:11" x14ac:dyDescent="0.3">
      <c r="A47" s="6" t="s">
        <v>73</v>
      </c>
      <c r="B47" s="209" t="s">
        <v>89</v>
      </c>
      <c r="C47" s="121">
        <f t="shared" ref="C47:G48" si="5">C$8*$J47/100</f>
        <v>0</v>
      </c>
      <c r="D47" s="151">
        <f t="shared" si="5"/>
        <v>0</v>
      </c>
      <c r="E47" s="124">
        <f t="shared" si="5"/>
        <v>0</v>
      </c>
      <c r="F47" s="122">
        <f t="shared" si="5"/>
        <v>0</v>
      </c>
      <c r="G47" s="122">
        <f t="shared" si="5"/>
        <v>0</v>
      </c>
      <c r="H47" s="151">
        <f>H$8*$J47/100</f>
        <v>0</v>
      </c>
      <c r="I47" s="194"/>
      <c r="J47" s="198"/>
      <c r="K47" s="137"/>
    </row>
    <row r="48" spans="1:11" x14ac:dyDescent="0.3">
      <c r="A48" s="6" t="s">
        <v>104</v>
      </c>
      <c r="B48" s="209" t="s">
        <v>91</v>
      </c>
      <c r="C48" s="121">
        <f t="shared" si="5"/>
        <v>0</v>
      </c>
      <c r="D48" s="151">
        <f t="shared" si="5"/>
        <v>0</v>
      </c>
      <c r="E48" s="124">
        <f t="shared" si="5"/>
        <v>0</v>
      </c>
      <c r="F48" s="122">
        <f t="shared" si="5"/>
        <v>0</v>
      </c>
      <c r="G48" s="122">
        <f t="shared" si="5"/>
        <v>0</v>
      </c>
      <c r="H48" s="151">
        <f>H$8*$J48/100</f>
        <v>0</v>
      </c>
      <c r="I48" s="194"/>
      <c r="J48" s="198"/>
      <c r="K48" s="138"/>
    </row>
    <row r="49" spans="1:11" x14ac:dyDescent="0.3">
      <c r="A49" s="6" t="s">
        <v>84</v>
      </c>
      <c r="B49" s="209" t="s">
        <v>85</v>
      </c>
      <c r="C49" s="121" t="e">
        <f t="shared" ref="C49:H49" si="6">C47/C48</f>
        <v>#DIV/0!</v>
      </c>
      <c r="D49" s="151" t="e">
        <f t="shared" si="6"/>
        <v>#DIV/0!</v>
      </c>
      <c r="E49" s="124" t="e">
        <f t="shared" si="6"/>
        <v>#DIV/0!</v>
      </c>
      <c r="F49" s="122" t="e">
        <f t="shared" si="6"/>
        <v>#DIV/0!</v>
      </c>
      <c r="G49" s="122" t="e">
        <f t="shared" si="6"/>
        <v>#DIV/0!</v>
      </c>
      <c r="H49" s="151" t="e">
        <f t="shared" si="6"/>
        <v>#DIV/0!</v>
      </c>
      <c r="I49" s="194"/>
      <c r="J49" s="199" t="e">
        <f>J47/J48</f>
        <v>#DIV/0!</v>
      </c>
      <c r="K49" s="138"/>
    </row>
    <row r="50" spans="1:11" x14ac:dyDescent="0.3">
      <c r="A50" s="6" t="s">
        <v>87</v>
      </c>
      <c r="B50" s="209" t="s">
        <v>88</v>
      </c>
      <c r="C50" s="162"/>
      <c r="D50" s="164"/>
      <c r="E50" s="165"/>
      <c r="F50" s="158"/>
      <c r="G50" s="158"/>
      <c r="H50" s="159"/>
      <c r="I50" s="194"/>
      <c r="J50" s="198"/>
    </row>
    <row r="51" spans="1:11" x14ac:dyDescent="0.3">
      <c r="A51" s="6" t="s">
        <v>92</v>
      </c>
      <c r="B51" s="209" t="s">
        <v>94</v>
      </c>
      <c r="C51" s="162"/>
      <c r="D51" s="164"/>
      <c r="E51" s="165"/>
      <c r="F51" s="158"/>
      <c r="G51" s="158"/>
      <c r="H51" s="159"/>
      <c r="I51" s="194"/>
      <c r="J51" s="198"/>
      <c r="K51" s="138"/>
    </row>
    <row r="52" spans="1:11" x14ac:dyDescent="0.3">
      <c r="A52" s="6" t="s">
        <v>95</v>
      </c>
      <c r="B52" s="209" t="s">
        <v>93</v>
      </c>
      <c r="C52" s="162"/>
      <c r="D52" s="164"/>
      <c r="E52" s="189"/>
      <c r="F52" s="160"/>
      <c r="G52" s="160"/>
      <c r="H52" s="161"/>
      <c r="I52" s="194"/>
      <c r="J52" s="200" t="e">
        <f>J51/J50</f>
        <v>#DIV/0!</v>
      </c>
      <c r="K52" s="138"/>
    </row>
    <row r="53" spans="1:11" x14ac:dyDescent="0.3">
      <c r="A53" s="6" t="s">
        <v>90</v>
      </c>
      <c r="B53" s="209" t="s">
        <v>98</v>
      </c>
      <c r="C53" s="162"/>
      <c r="D53" s="164"/>
      <c r="E53" s="156"/>
      <c r="F53" s="163"/>
      <c r="G53" s="163"/>
      <c r="H53" s="164"/>
      <c r="I53" s="194"/>
      <c r="J53" s="199" t="e">
        <f>J47/J50</f>
        <v>#DIV/0!</v>
      </c>
      <c r="K53" s="138"/>
    </row>
    <row r="54" spans="1:11" x14ac:dyDescent="0.3">
      <c r="A54" s="6" t="s">
        <v>99</v>
      </c>
      <c r="B54" s="209" t="s">
        <v>98</v>
      </c>
      <c r="C54" s="162"/>
      <c r="D54" s="164"/>
      <c r="E54" s="156"/>
      <c r="F54" s="163"/>
      <c r="G54" s="163"/>
      <c r="H54" s="164"/>
      <c r="I54" s="194"/>
      <c r="J54" s="199" t="e">
        <f>J47/J51</f>
        <v>#DIV/0!</v>
      </c>
      <c r="K54" s="138"/>
    </row>
    <row r="55" spans="1:11" x14ac:dyDescent="0.3">
      <c r="A55" s="6" t="s">
        <v>82</v>
      </c>
      <c r="B55" s="209" t="s">
        <v>83</v>
      </c>
      <c r="C55" s="121">
        <f t="shared" ref="C55:G55" si="7">$J55</f>
        <v>0</v>
      </c>
      <c r="D55" s="151">
        <f t="shared" si="7"/>
        <v>0</v>
      </c>
      <c r="E55" s="124">
        <f t="shared" si="7"/>
        <v>0</v>
      </c>
      <c r="F55" s="122">
        <f t="shared" si="7"/>
        <v>0</v>
      </c>
      <c r="G55" s="122">
        <f t="shared" si="7"/>
        <v>0</v>
      </c>
      <c r="H55" s="151">
        <f>$J55</f>
        <v>0</v>
      </c>
      <c r="I55" s="194"/>
      <c r="J55" s="201"/>
      <c r="K55" s="138"/>
    </row>
    <row r="56" spans="1:11" x14ac:dyDescent="0.3">
      <c r="A56" s="6" t="s">
        <v>109</v>
      </c>
      <c r="B56" s="209" t="s">
        <v>96</v>
      </c>
      <c r="C56" s="162"/>
      <c r="D56" s="164"/>
      <c r="E56" s="156"/>
      <c r="F56" s="163"/>
      <c r="G56" s="163"/>
      <c r="H56" s="159"/>
      <c r="I56" s="194"/>
      <c r="J56" s="199" t="e">
        <f>J50/J55</f>
        <v>#DIV/0!</v>
      </c>
      <c r="K56" s="138"/>
    </row>
    <row r="57" spans="1:11" x14ac:dyDescent="0.3">
      <c r="A57" s="6" t="s">
        <v>110</v>
      </c>
      <c r="B57" s="209" t="s">
        <v>97</v>
      </c>
      <c r="C57" s="162"/>
      <c r="D57" s="164"/>
      <c r="E57" s="156"/>
      <c r="F57" s="163"/>
      <c r="G57" s="163"/>
      <c r="H57" s="159"/>
      <c r="I57" s="194"/>
      <c r="J57" s="199" t="e">
        <f>J51/J55</f>
        <v>#DIV/0!</v>
      </c>
      <c r="K57" s="138"/>
    </row>
    <row r="58" spans="1:11" x14ac:dyDescent="0.3">
      <c r="A58" s="6" t="s">
        <v>111</v>
      </c>
      <c r="B58" s="209" t="s">
        <v>112</v>
      </c>
      <c r="C58" s="121" t="e">
        <f t="shared" ref="C58:G58" si="8">C47/C55</f>
        <v>#DIV/0!</v>
      </c>
      <c r="D58" s="151" t="e">
        <f t="shared" si="8"/>
        <v>#DIV/0!</v>
      </c>
      <c r="E58" s="124" t="e">
        <f t="shared" si="8"/>
        <v>#DIV/0!</v>
      </c>
      <c r="F58" s="122" t="e">
        <f t="shared" si="8"/>
        <v>#DIV/0!</v>
      </c>
      <c r="G58" s="122" t="e">
        <f t="shared" si="8"/>
        <v>#DIV/0!</v>
      </c>
      <c r="H58" s="151" t="e">
        <f>H47/H55</f>
        <v>#DIV/0!</v>
      </c>
      <c r="I58" s="194"/>
      <c r="J58" s="199" t="e">
        <f>J47/J55</f>
        <v>#DIV/0!</v>
      </c>
      <c r="K58" s="138"/>
    </row>
    <row r="59" spans="1:11" x14ac:dyDescent="0.3">
      <c r="A59" s="6" t="s">
        <v>108</v>
      </c>
      <c r="B59" s="209" t="s">
        <v>86</v>
      </c>
      <c r="C59" s="121" t="e">
        <f t="shared" ref="C59:G59" si="9">C48/C55</f>
        <v>#DIV/0!</v>
      </c>
      <c r="D59" s="151" t="e">
        <f t="shared" si="9"/>
        <v>#DIV/0!</v>
      </c>
      <c r="E59" s="124" t="e">
        <f t="shared" si="9"/>
        <v>#DIV/0!</v>
      </c>
      <c r="F59" s="122" t="e">
        <f t="shared" si="9"/>
        <v>#DIV/0!</v>
      </c>
      <c r="G59" s="122" t="e">
        <f t="shared" si="9"/>
        <v>#DIV/0!</v>
      </c>
      <c r="H59" s="151" t="e">
        <f>H48/H55</f>
        <v>#DIV/0!</v>
      </c>
      <c r="I59" s="194"/>
      <c r="J59" s="199" t="e">
        <f>J48/J55</f>
        <v>#DIV/0!</v>
      </c>
      <c r="K59" s="138"/>
    </row>
    <row r="60" spans="1:11" x14ac:dyDescent="0.3">
      <c r="A60" s="6" t="s">
        <v>100</v>
      </c>
      <c r="B60" s="209" t="s">
        <v>6</v>
      </c>
      <c r="C60" s="157"/>
      <c r="D60" s="159"/>
      <c r="E60" s="165"/>
      <c r="F60" s="158"/>
      <c r="G60" s="158"/>
      <c r="H60" s="159"/>
      <c r="I60" s="194"/>
      <c r="J60" s="202"/>
      <c r="K60" s="138"/>
    </row>
    <row r="61" spans="1:11" x14ac:dyDescent="0.3">
      <c r="A61" s="6" t="s">
        <v>101</v>
      </c>
      <c r="B61" s="209" t="s">
        <v>6</v>
      </c>
      <c r="C61" s="157"/>
      <c r="D61" s="159"/>
      <c r="E61" s="165"/>
      <c r="F61" s="158"/>
      <c r="G61" s="158"/>
      <c r="H61" s="159"/>
      <c r="I61" s="194"/>
      <c r="J61" s="203"/>
      <c r="K61" s="138"/>
    </row>
    <row r="62" spans="1:11" x14ac:dyDescent="0.3">
      <c r="A62" s="6" t="s">
        <v>102</v>
      </c>
      <c r="B62" s="209" t="s">
        <v>6</v>
      </c>
      <c r="C62" s="205" t="e">
        <f>C58/C67/C11</f>
        <v>#DIV/0!</v>
      </c>
      <c r="D62" s="184" t="e">
        <f>D58/D67/D11</f>
        <v>#DIV/0!</v>
      </c>
      <c r="E62" s="190"/>
      <c r="F62" s="166"/>
      <c r="G62" s="166"/>
      <c r="H62" s="167"/>
      <c r="I62" s="195"/>
      <c r="J62" s="199">
        <f>J60+J61</f>
        <v>0</v>
      </c>
      <c r="K62" s="138"/>
    </row>
    <row r="63" spans="1:11" x14ac:dyDescent="0.3">
      <c r="A63" s="6" t="s">
        <v>103</v>
      </c>
      <c r="B63" s="209" t="s">
        <v>3</v>
      </c>
      <c r="C63" s="162"/>
      <c r="D63" s="164"/>
      <c r="E63" s="156"/>
      <c r="F63" s="163"/>
      <c r="G63" s="163"/>
      <c r="H63" s="164"/>
      <c r="I63" s="194"/>
      <c r="J63" s="199" t="e">
        <f>J60/J62*100</f>
        <v>#DIV/0!</v>
      </c>
      <c r="K63" s="138"/>
    </row>
    <row r="64" spans="1:11" x14ac:dyDescent="0.3">
      <c r="A64" s="6" t="s">
        <v>105</v>
      </c>
      <c r="B64" s="209" t="s">
        <v>34</v>
      </c>
      <c r="C64" s="162"/>
      <c r="D64" s="164"/>
      <c r="E64" s="156"/>
      <c r="F64" s="163"/>
      <c r="G64" s="163"/>
      <c r="H64" s="164"/>
      <c r="I64" s="194"/>
      <c r="J64" s="199" t="e">
        <f>J51/J60</f>
        <v>#DIV/0!</v>
      </c>
      <c r="K64" s="138"/>
    </row>
    <row r="65" spans="1:11" x14ac:dyDescent="0.3">
      <c r="A65" s="6" t="s">
        <v>131</v>
      </c>
      <c r="B65" s="209" t="s">
        <v>34</v>
      </c>
      <c r="C65" s="162"/>
      <c r="D65" s="164"/>
      <c r="E65" s="156"/>
      <c r="F65" s="163"/>
      <c r="G65" s="163"/>
      <c r="H65" s="164"/>
      <c r="I65" s="194"/>
      <c r="J65" s="199" t="e">
        <f>J51/J62</f>
        <v>#DIV/0!</v>
      </c>
      <c r="K65" s="138"/>
    </row>
    <row r="66" spans="1:11" x14ac:dyDescent="0.3">
      <c r="A66" s="6" t="s">
        <v>107</v>
      </c>
      <c r="B66" s="209" t="s">
        <v>106</v>
      </c>
      <c r="C66" s="162"/>
      <c r="D66" s="164"/>
      <c r="E66" s="156"/>
      <c r="F66" s="163"/>
      <c r="G66" s="163"/>
      <c r="H66" s="164"/>
      <c r="I66" s="194"/>
      <c r="J66" s="199" t="e">
        <f>J64/J55</f>
        <v>#DIV/0!</v>
      </c>
      <c r="K66" s="138"/>
    </row>
    <row r="67" spans="1:11" ht="15" thickBot="1" x14ac:dyDescent="0.35">
      <c r="A67" s="5" t="s">
        <v>132</v>
      </c>
      <c r="B67" s="210" t="s">
        <v>106</v>
      </c>
      <c r="C67" s="206" t="e">
        <f>2*J49</f>
        <v>#DIV/0!</v>
      </c>
      <c r="D67" s="185"/>
      <c r="E67" s="191"/>
      <c r="F67" s="168"/>
      <c r="G67" s="168"/>
      <c r="H67" s="169"/>
      <c r="I67" s="196"/>
      <c r="J67" s="204" t="e">
        <f>J65/J55</f>
        <v>#DIV/0!</v>
      </c>
      <c r="K67" s="138"/>
    </row>
    <row r="68" spans="1:11" x14ac:dyDescent="0.3">
      <c r="B68" s="139"/>
      <c r="J68" s="138"/>
    </row>
    <row r="70" spans="1:11" ht="15" thickBot="1" x14ac:dyDescent="0.35">
      <c r="A70" s="3" t="s">
        <v>122</v>
      </c>
    </row>
    <row r="71" spans="1:11" x14ac:dyDescent="0.3">
      <c r="A71" s="4" t="s">
        <v>123</v>
      </c>
      <c r="B71" s="15" t="s">
        <v>72</v>
      </c>
      <c r="C71" s="95"/>
    </row>
    <row r="72" spans="1:11" x14ac:dyDescent="0.3">
      <c r="A72" s="6" t="s">
        <v>67</v>
      </c>
      <c r="B72" s="7" t="s">
        <v>72</v>
      </c>
      <c r="C72" s="96"/>
    </row>
    <row r="73" spans="1:11" x14ac:dyDescent="0.3">
      <c r="A73" s="6" t="s">
        <v>124</v>
      </c>
      <c r="B73" s="7" t="s">
        <v>72</v>
      </c>
      <c r="C73" s="96"/>
    </row>
    <row r="74" spans="1:11" x14ac:dyDescent="0.3">
      <c r="A74" s="6" t="s">
        <v>65</v>
      </c>
      <c r="B74" s="7" t="s">
        <v>72</v>
      </c>
      <c r="C74" s="96"/>
    </row>
    <row r="75" spans="1:11" x14ac:dyDescent="0.3">
      <c r="A75" s="6" t="s">
        <v>125</v>
      </c>
      <c r="B75" s="7" t="s">
        <v>72</v>
      </c>
      <c r="C75" s="96"/>
    </row>
    <row r="76" spans="1:11" x14ac:dyDescent="0.3">
      <c r="A76" s="6" t="s">
        <v>66</v>
      </c>
      <c r="B76" s="7" t="s">
        <v>72</v>
      </c>
      <c r="C76" s="96"/>
    </row>
    <row r="77" spans="1:11" x14ac:dyDescent="0.3">
      <c r="A77" s="6" t="s">
        <v>68</v>
      </c>
      <c r="B77" s="7" t="s">
        <v>72</v>
      </c>
      <c r="C77" s="96"/>
    </row>
    <row r="78" spans="1:11" x14ac:dyDescent="0.3">
      <c r="A78" s="6" t="s">
        <v>69</v>
      </c>
      <c r="B78" s="7" t="s">
        <v>72</v>
      </c>
      <c r="C78" s="96"/>
    </row>
    <row r="79" spans="1:11" x14ac:dyDescent="0.3">
      <c r="A79" s="6" t="s">
        <v>70</v>
      </c>
      <c r="B79" s="7" t="s">
        <v>72</v>
      </c>
      <c r="C79" s="96"/>
    </row>
    <row r="80" spans="1:11" ht="15" thickBot="1" x14ac:dyDescent="0.35">
      <c r="A80" s="5" t="s">
        <v>71</v>
      </c>
      <c r="B80" s="13" t="s">
        <v>72</v>
      </c>
      <c r="C80" s="97"/>
    </row>
  </sheetData>
  <mergeCells count="4">
    <mergeCell ref="E1:G1"/>
    <mergeCell ref="E2:G2"/>
    <mergeCell ref="E3:G3"/>
    <mergeCell ref="E4:G4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zoomScale="98" zoomScaleNormal="100" workbookViewId="0"/>
  </sheetViews>
  <sheetFormatPr defaultRowHeight="14.4" x14ac:dyDescent="0.3"/>
  <cols>
    <col min="1" max="1" width="42.5546875" customWidth="1"/>
    <col min="2" max="2" width="13" customWidth="1"/>
    <col min="3" max="8" width="20.6640625" customWidth="1"/>
    <col min="9" max="9" width="21.44140625" customWidth="1"/>
    <col min="10" max="10" width="20.6640625" customWidth="1"/>
    <col min="11" max="11" width="10" bestFit="1" customWidth="1"/>
  </cols>
  <sheetData>
    <row r="1" spans="1:11" ht="15" thickBot="1" x14ac:dyDescent="0.35">
      <c r="E1" s="227" t="s">
        <v>79</v>
      </c>
      <c r="F1" s="228"/>
      <c r="G1" s="229"/>
      <c r="H1" s="174"/>
    </row>
    <row r="2" spans="1:11" ht="15" thickBot="1" x14ac:dyDescent="0.35">
      <c r="A2" s="3" t="s">
        <v>80</v>
      </c>
      <c r="B2" s="3"/>
      <c r="C2" s="93" t="s">
        <v>119</v>
      </c>
      <c r="E2" s="230" t="s">
        <v>126</v>
      </c>
      <c r="F2" s="231"/>
      <c r="G2" s="232"/>
      <c r="H2" s="220"/>
      <c r="I2" s="219" t="s">
        <v>118</v>
      </c>
      <c r="J2" s="223" t="s">
        <v>117</v>
      </c>
    </row>
    <row r="3" spans="1:11" x14ac:dyDescent="0.3">
      <c r="A3" s="179" t="s">
        <v>81</v>
      </c>
      <c r="C3" s="178" t="s">
        <v>113</v>
      </c>
      <c r="E3" s="230" t="s">
        <v>127</v>
      </c>
      <c r="F3" s="231"/>
      <c r="G3" s="232"/>
      <c r="H3" s="221"/>
      <c r="I3" s="226">
        <f>C8/C11*J10/10000</f>
        <v>7.4999999999999997E-2</v>
      </c>
      <c r="J3" s="224">
        <f>C8+D8+E8+F8+G8+H8</f>
        <v>100</v>
      </c>
      <c r="K3" s="36"/>
    </row>
    <row r="4" spans="1:11" ht="15" thickBot="1" x14ac:dyDescent="0.35">
      <c r="E4" s="233" t="s">
        <v>128</v>
      </c>
      <c r="F4" s="234"/>
      <c r="G4" s="235"/>
      <c r="H4" s="222"/>
      <c r="I4" s="217" t="str">
        <f>IF(I3&gt;0.15,"chybně","správně")</f>
        <v>správně</v>
      </c>
      <c r="J4" s="225" t="str">
        <f>IF(J3=J8,"správně","chybně")</f>
        <v>správně</v>
      </c>
    </row>
    <row r="5" spans="1:11" ht="15" thickBot="1" x14ac:dyDescent="0.35">
      <c r="A5" s="3" t="s">
        <v>50</v>
      </c>
      <c r="C5" t="s">
        <v>129</v>
      </c>
    </row>
    <row r="6" spans="1:11" x14ac:dyDescent="0.3">
      <c r="A6" s="4" t="s">
        <v>16</v>
      </c>
      <c r="B6" s="15"/>
      <c r="C6" s="37" t="s">
        <v>17</v>
      </c>
      <c r="D6" s="38" t="s">
        <v>18</v>
      </c>
      <c r="E6" s="37" t="s">
        <v>19</v>
      </c>
      <c r="F6" s="39" t="s">
        <v>20</v>
      </c>
      <c r="G6" s="39" t="s">
        <v>21</v>
      </c>
      <c r="H6" s="40" t="s">
        <v>48</v>
      </c>
      <c r="I6" s="41" t="s">
        <v>22</v>
      </c>
      <c r="J6" s="41" t="s">
        <v>60</v>
      </c>
    </row>
    <row r="7" spans="1:11" ht="15" thickBot="1" x14ac:dyDescent="0.35">
      <c r="A7" s="23" t="s">
        <v>23</v>
      </c>
      <c r="B7" s="22"/>
      <c r="C7" s="180" t="s">
        <v>24</v>
      </c>
      <c r="D7" s="181" t="s">
        <v>25</v>
      </c>
      <c r="E7" s="180" t="s">
        <v>75</v>
      </c>
      <c r="F7" s="212" t="s">
        <v>61</v>
      </c>
      <c r="G7" s="212" t="s">
        <v>59</v>
      </c>
      <c r="H7" s="213" t="s">
        <v>58</v>
      </c>
      <c r="I7" s="42"/>
      <c r="J7" s="214" t="s">
        <v>7</v>
      </c>
    </row>
    <row r="8" spans="1:11" x14ac:dyDescent="0.3">
      <c r="A8" s="4" t="s">
        <v>49</v>
      </c>
      <c r="B8" s="15" t="s">
        <v>3</v>
      </c>
      <c r="C8" s="129">
        <v>25</v>
      </c>
      <c r="D8" s="125">
        <v>20</v>
      </c>
      <c r="E8" s="130">
        <v>10</v>
      </c>
      <c r="F8" s="131">
        <v>10</v>
      </c>
      <c r="G8" s="131">
        <v>20</v>
      </c>
      <c r="H8" s="216">
        <v>15</v>
      </c>
      <c r="I8" s="43"/>
      <c r="J8" s="211">
        <v>100</v>
      </c>
    </row>
    <row r="9" spans="1:11" x14ac:dyDescent="0.3">
      <c r="A9" s="6" t="s">
        <v>1</v>
      </c>
      <c r="B9" s="7" t="s">
        <v>2</v>
      </c>
      <c r="C9" s="141">
        <v>5</v>
      </c>
      <c r="D9" s="142">
        <v>44</v>
      </c>
      <c r="E9" s="143">
        <v>320</v>
      </c>
      <c r="F9" s="144">
        <v>115</v>
      </c>
      <c r="G9" s="144">
        <v>320</v>
      </c>
      <c r="H9" s="145">
        <v>280</v>
      </c>
      <c r="I9" s="44"/>
      <c r="J9" s="146">
        <v>200</v>
      </c>
    </row>
    <row r="10" spans="1:11" x14ac:dyDescent="0.3">
      <c r="A10" s="6" t="s">
        <v>26</v>
      </c>
      <c r="B10" s="7" t="s">
        <v>3</v>
      </c>
      <c r="C10" s="133">
        <v>22</v>
      </c>
      <c r="D10" s="134">
        <v>25</v>
      </c>
      <c r="E10" s="132">
        <v>30</v>
      </c>
      <c r="F10" s="128">
        <v>30</v>
      </c>
      <c r="G10" s="128">
        <v>30</v>
      </c>
      <c r="H10" s="135">
        <v>30</v>
      </c>
      <c r="I10" s="44"/>
      <c r="J10" s="152">
        <f>J11/J9*100</f>
        <v>33</v>
      </c>
    </row>
    <row r="11" spans="1:11" x14ac:dyDescent="0.3">
      <c r="A11" s="6" t="s">
        <v>27</v>
      </c>
      <c r="B11" s="7" t="s">
        <v>10</v>
      </c>
      <c r="C11" s="16">
        <f>C9*C10/100</f>
        <v>1.1000000000000001</v>
      </c>
      <c r="D11" s="123">
        <f t="shared" ref="D11" si="0">D9*D10/100</f>
        <v>11</v>
      </c>
      <c r="E11" s="121">
        <f>E9*E10/100</f>
        <v>96</v>
      </c>
      <c r="F11" s="122">
        <f>F9*F10/100</f>
        <v>34.5</v>
      </c>
      <c r="G11" s="122">
        <f>G9*G10/100</f>
        <v>96</v>
      </c>
      <c r="H11" s="151">
        <f>H9*H10/100</f>
        <v>84</v>
      </c>
      <c r="I11" s="94"/>
      <c r="J11" s="18">
        <f>J54</f>
        <v>66</v>
      </c>
    </row>
    <row r="12" spans="1:11" x14ac:dyDescent="0.3">
      <c r="A12" s="6" t="s">
        <v>28</v>
      </c>
      <c r="B12" s="7" t="s">
        <v>0</v>
      </c>
      <c r="C12" s="141">
        <v>1.6</v>
      </c>
      <c r="D12" s="142">
        <v>12</v>
      </c>
      <c r="E12" s="147">
        <v>220</v>
      </c>
      <c r="F12" s="148">
        <v>83</v>
      </c>
      <c r="G12" s="148">
        <v>230</v>
      </c>
      <c r="H12" s="149">
        <v>170</v>
      </c>
      <c r="I12" s="45"/>
      <c r="J12" s="150">
        <v>120</v>
      </c>
    </row>
    <row r="13" spans="1:11" x14ac:dyDescent="0.3">
      <c r="A13" s="6" t="s">
        <v>29</v>
      </c>
      <c r="B13" s="7" t="s">
        <v>4</v>
      </c>
      <c r="C13" s="98">
        <v>80</v>
      </c>
      <c r="D13" s="99">
        <v>80</v>
      </c>
      <c r="E13" s="100">
        <v>80</v>
      </c>
      <c r="F13" s="101">
        <v>80</v>
      </c>
      <c r="G13" s="101">
        <v>80</v>
      </c>
      <c r="H13" s="102">
        <v>80</v>
      </c>
      <c r="I13" s="44"/>
      <c r="J13" s="118">
        <v>80</v>
      </c>
    </row>
    <row r="14" spans="1:11" x14ac:dyDescent="0.3">
      <c r="A14" s="6" t="s">
        <v>30</v>
      </c>
      <c r="B14" s="7" t="s">
        <v>0</v>
      </c>
      <c r="C14" s="16">
        <f t="shared" ref="C14:H14" si="1">C12+C11*C13/1000</f>
        <v>1.6880000000000002</v>
      </c>
      <c r="D14" s="19">
        <f>D12+D11*D13/1000</f>
        <v>12.88</v>
      </c>
      <c r="E14" s="121">
        <f t="shared" si="1"/>
        <v>227.68</v>
      </c>
      <c r="F14" s="122">
        <f t="shared" si="1"/>
        <v>85.76</v>
      </c>
      <c r="G14" s="122">
        <f t="shared" si="1"/>
        <v>237.68</v>
      </c>
      <c r="H14" s="151">
        <f t="shared" si="1"/>
        <v>176.72</v>
      </c>
      <c r="I14" s="44"/>
      <c r="J14" s="18">
        <f>J12+J11*J13/1000</f>
        <v>125.28</v>
      </c>
    </row>
    <row r="15" spans="1:11" x14ac:dyDescent="0.3">
      <c r="A15" s="6" t="s">
        <v>9</v>
      </c>
      <c r="B15" s="7" t="s">
        <v>5</v>
      </c>
      <c r="C15" s="176">
        <v>0.39</v>
      </c>
      <c r="D15" s="177">
        <v>0.24</v>
      </c>
      <c r="E15" s="170">
        <v>0.12</v>
      </c>
      <c r="F15" s="171">
        <v>0.11</v>
      </c>
      <c r="G15" s="171">
        <v>5.5E-2</v>
      </c>
      <c r="H15" s="172">
        <v>4.4999999999999998E-2</v>
      </c>
      <c r="I15" s="44"/>
      <c r="J15" s="173">
        <v>0.04</v>
      </c>
    </row>
    <row r="16" spans="1:11" x14ac:dyDescent="0.3">
      <c r="A16" s="6" t="s">
        <v>8</v>
      </c>
      <c r="B16" s="7" t="s">
        <v>31</v>
      </c>
      <c r="C16" s="16">
        <f>C14*C15</f>
        <v>0.65832000000000013</v>
      </c>
      <c r="D16" s="19">
        <f t="shared" ref="D16" si="2">D14*D15</f>
        <v>3.0912000000000002</v>
      </c>
      <c r="E16" s="24">
        <f>E14*E15</f>
        <v>27.3216</v>
      </c>
      <c r="F16" s="1">
        <f>F14*F15</f>
        <v>9.4336000000000002</v>
      </c>
      <c r="G16" s="1">
        <f>G14*G15</f>
        <v>13.0724</v>
      </c>
      <c r="H16" s="11">
        <f>H14*H15</f>
        <v>7.9523999999999999</v>
      </c>
      <c r="I16" s="44"/>
      <c r="J16" s="20">
        <f>J14*J15</f>
        <v>5.0112000000000005</v>
      </c>
    </row>
    <row r="17" spans="1:10" ht="15" thickBot="1" x14ac:dyDescent="0.35">
      <c r="A17" s="23" t="s">
        <v>11</v>
      </c>
      <c r="B17" s="22" t="s">
        <v>32</v>
      </c>
      <c r="C17" s="85">
        <f>C16/C11</f>
        <v>0.59847272727272738</v>
      </c>
      <c r="D17" s="86">
        <f>D16/D11</f>
        <v>0.28101818181818183</v>
      </c>
      <c r="E17" s="87">
        <f t="shared" ref="E17:H17" si="3">E16/E11</f>
        <v>0.28460000000000002</v>
      </c>
      <c r="F17" s="88">
        <f t="shared" si="3"/>
        <v>0.2734376811594203</v>
      </c>
      <c r="G17" s="88">
        <f t="shared" si="3"/>
        <v>0.13617083333333332</v>
      </c>
      <c r="H17" s="89">
        <f t="shared" si="3"/>
        <v>9.4671428571428573E-2</v>
      </c>
      <c r="I17" s="90">
        <f>(C17*C8+D17*D8+E8*E17+F17*F8+G17*G8+H17*H8)/100</f>
        <v>0.30306046725014119</v>
      </c>
      <c r="J17" s="91">
        <f>J16/J11</f>
        <v>7.5927272727272732E-2</v>
      </c>
    </row>
    <row r="18" spans="1:10" x14ac:dyDescent="0.3">
      <c r="A18" s="4" t="s">
        <v>120</v>
      </c>
      <c r="B18" s="15" t="s">
        <v>32</v>
      </c>
      <c r="C18" s="46"/>
      <c r="D18" s="47"/>
      <c r="E18" s="48"/>
      <c r="F18" s="49"/>
      <c r="G18" s="49"/>
      <c r="H18" s="50"/>
      <c r="I18" s="51"/>
      <c r="J18" s="26">
        <f>I17-J17</f>
        <v>0.22713319452286845</v>
      </c>
    </row>
    <row r="19" spans="1:10" x14ac:dyDescent="0.3">
      <c r="A19" s="6" t="s">
        <v>33</v>
      </c>
      <c r="B19" s="7" t="s">
        <v>34</v>
      </c>
      <c r="C19" s="52"/>
      <c r="D19" s="53"/>
      <c r="E19" s="54"/>
      <c r="F19" s="55"/>
      <c r="G19" s="55"/>
      <c r="H19" s="56"/>
      <c r="I19" s="44"/>
      <c r="J19" s="18">
        <f>J65</f>
        <v>150000</v>
      </c>
    </row>
    <row r="20" spans="1:10" x14ac:dyDescent="0.3">
      <c r="A20" s="6" t="s">
        <v>35</v>
      </c>
      <c r="B20" s="7" t="s">
        <v>36</v>
      </c>
      <c r="C20" s="52"/>
      <c r="D20" s="53"/>
      <c r="E20" s="54"/>
      <c r="F20" s="55"/>
      <c r="G20" s="55"/>
      <c r="H20" s="56"/>
      <c r="I20" s="44"/>
      <c r="J20" s="18">
        <f>J11*J19</f>
        <v>9900000</v>
      </c>
    </row>
    <row r="21" spans="1:10" x14ac:dyDescent="0.3">
      <c r="A21" s="6" t="s">
        <v>51</v>
      </c>
      <c r="B21" s="7" t="s">
        <v>37</v>
      </c>
      <c r="C21" s="52"/>
      <c r="D21" s="53"/>
      <c r="E21" s="54"/>
      <c r="F21" s="55"/>
      <c r="G21" s="55"/>
      <c r="H21" s="56"/>
      <c r="I21" s="44"/>
      <c r="J21" s="18">
        <f>J20*J18</f>
        <v>2248618.6257763975</v>
      </c>
    </row>
    <row r="22" spans="1:10" x14ac:dyDescent="0.3">
      <c r="A22" s="6" t="s">
        <v>53</v>
      </c>
      <c r="B22" s="7" t="s">
        <v>3</v>
      </c>
      <c r="C22" s="52"/>
      <c r="D22" s="53"/>
      <c r="E22" s="54"/>
      <c r="F22" s="55"/>
      <c r="G22" s="55"/>
      <c r="H22" s="56"/>
      <c r="I22" s="44"/>
      <c r="J22" s="120">
        <v>100</v>
      </c>
    </row>
    <row r="23" spans="1:10" ht="15" thickBot="1" x14ac:dyDescent="0.35">
      <c r="A23" s="5" t="s">
        <v>52</v>
      </c>
      <c r="B23" s="13" t="s">
        <v>37</v>
      </c>
      <c r="C23" s="57"/>
      <c r="D23" s="58"/>
      <c r="E23" s="59"/>
      <c r="F23" s="60"/>
      <c r="G23" s="60"/>
      <c r="H23" s="61"/>
      <c r="I23" s="62"/>
      <c r="J23" s="27">
        <f>J21*J22/100</f>
        <v>2248618.6257763975</v>
      </c>
    </row>
    <row r="24" spans="1:10" ht="15.6" x14ac:dyDescent="0.35">
      <c r="A24" s="10" t="s">
        <v>38</v>
      </c>
      <c r="B24" s="8" t="s">
        <v>13</v>
      </c>
      <c r="C24" s="103">
        <v>0.26500000000000001</v>
      </c>
      <c r="D24" s="104">
        <v>0.26500000000000001</v>
      </c>
      <c r="E24" s="105">
        <v>0.26500000000000001</v>
      </c>
      <c r="F24" s="106">
        <v>0.26500000000000001</v>
      </c>
      <c r="G24" s="106">
        <v>0.26500000000000001</v>
      </c>
      <c r="H24" s="107">
        <v>0.26500000000000001</v>
      </c>
      <c r="I24" s="63"/>
      <c r="J24" s="117">
        <v>0.26500000000000001</v>
      </c>
    </row>
    <row r="25" spans="1:10" x14ac:dyDescent="0.3">
      <c r="A25" s="6" t="s">
        <v>14</v>
      </c>
      <c r="B25" s="7" t="s">
        <v>3</v>
      </c>
      <c r="C25" s="108">
        <v>5</v>
      </c>
      <c r="D25" s="109">
        <v>5</v>
      </c>
      <c r="E25" s="110">
        <v>5</v>
      </c>
      <c r="F25" s="111">
        <v>5</v>
      </c>
      <c r="G25" s="111">
        <v>5</v>
      </c>
      <c r="H25" s="102">
        <v>5</v>
      </c>
      <c r="I25" s="44"/>
      <c r="J25" s="118">
        <v>5</v>
      </c>
    </row>
    <row r="26" spans="1:10" ht="15.6" x14ac:dyDescent="0.35">
      <c r="A26" s="6" t="s">
        <v>39</v>
      </c>
      <c r="B26" s="7" t="s">
        <v>13</v>
      </c>
      <c r="C26" s="17">
        <f>(100-C25)/100*C24</f>
        <v>0.25174999999999997</v>
      </c>
      <c r="D26" s="9">
        <f t="shared" ref="D26:H26" si="4">(100-D25)/100*D24</f>
        <v>0.25174999999999997</v>
      </c>
      <c r="E26" s="25">
        <f t="shared" si="4"/>
        <v>0.25174999999999997</v>
      </c>
      <c r="F26" s="2">
        <f t="shared" si="4"/>
        <v>0.25174999999999997</v>
      </c>
      <c r="G26" s="2">
        <f t="shared" si="4"/>
        <v>0.25174999999999997</v>
      </c>
      <c r="H26" s="12">
        <f t="shared" si="4"/>
        <v>0.25174999999999997</v>
      </c>
      <c r="I26" s="44"/>
      <c r="J26" s="14">
        <f>(100-J25)/100*J24</f>
        <v>0.25174999999999997</v>
      </c>
    </row>
    <row r="27" spans="1:10" ht="16.2" thickBot="1" x14ac:dyDescent="0.4">
      <c r="A27" s="23" t="s">
        <v>62</v>
      </c>
      <c r="B27" s="22" t="s">
        <v>13</v>
      </c>
      <c r="C27" s="112">
        <v>0.08</v>
      </c>
      <c r="D27" s="113">
        <v>0.08</v>
      </c>
      <c r="E27" s="114">
        <v>0.08</v>
      </c>
      <c r="F27" s="115">
        <v>0.08</v>
      </c>
      <c r="G27" s="115">
        <v>0.08</v>
      </c>
      <c r="H27" s="116">
        <v>0.08</v>
      </c>
      <c r="I27" s="64"/>
      <c r="J27" s="119">
        <v>0.08</v>
      </c>
    </row>
    <row r="28" spans="1:10" ht="15.6" x14ac:dyDescent="0.35">
      <c r="A28" s="4" t="s">
        <v>40</v>
      </c>
      <c r="B28" s="15" t="s">
        <v>15</v>
      </c>
      <c r="C28" s="28">
        <f>C17*C26</f>
        <v>0.15066550909090909</v>
      </c>
      <c r="D28" s="29">
        <f>D17*D26</f>
        <v>7.0746327272727269E-2</v>
      </c>
      <c r="E28" s="30">
        <f>E17*E26</f>
        <v>7.1648049999999991E-2</v>
      </c>
      <c r="F28" s="31">
        <f>F17*F26</f>
        <v>6.8837936231884056E-2</v>
      </c>
      <c r="G28" s="31">
        <f>G17*G27</f>
        <v>1.0893666666666666E-2</v>
      </c>
      <c r="H28" s="32">
        <f>H17*H27</f>
        <v>7.5737142857142861E-3</v>
      </c>
      <c r="I28" s="33">
        <f>(C28*C8+D28*D8+E8*E28+F28*F8+G28*G8+H28*H8)/100</f>
        <v>6.917903182665161E-2</v>
      </c>
      <c r="J28" s="26">
        <f>J17*J27</f>
        <v>6.0741818181818188E-3</v>
      </c>
    </row>
    <row r="29" spans="1:10" ht="15.6" x14ac:dyDescent="0.35">
      <c r="A29" s="6" t="s">
        <v>120</v>
      </c>
      <c r="B29" s="7" t="s">
        <v>15</v>
      </c>
      <c r="C29" s="52"/>
      <c r="D29" s="53"/>
      <c r="E29" s="54"/>
      <c r="F29" s="55"/>
      <c r="G29" s="55"/>
      <c r="H29" s="56"/>
      <c r="I29" s="44"/>
      <c r="J29" s="14">
        <f>I28-J28</f>
        <v>6.3104850008469798E-2</v>
      </c>
    </row>
    <row r="30" spans="1:10" ht="15.6" x14ac:dyDescent="0.35">
      <c r="A30" s="6" t="s">
        <v>56</v>
      </c>
      <c r="B30" s="7" t="s">
        <v>41</v>
      </c>
      <c r="C30" s="52"/>
      <c r="D30" s="53"/>
      <c r="E30" s="54"/>
      <c r="F30" s="55"/>
      <c r="G30" s="55"/>
      <c r="H30" s="56"/>
      <c r="I30" s="44"/>
      <c r="J30" s="18">
        <f>J29*J20</f>
        <v>624738.01508385106</v>
      </c>
    </row>
    <row r="31" spans="1:10" ht="15.6" x14ac:dyDescent="0.35">
      <c r="A31" s="6" t="s">
        <v>57</v>
      </c>
      <c r="B31" s="7" t="s">
        <v>41</v>
      </c>
      <c r="C31" s="52"/>
      <c r="D31" s="53"/>
      <c r="E31" s="54"/>
      <c r="F31" s="55"/>
      <c r="G31" s="55"/>
      <c r="H31" s="56"/>
      <c r="I31" s="44"/>
      <c r="J31" s="18">
        <f>J30*J22/100</f>
        <v>624738.01508385106</v>
      </c>
    </row>
    <row r="32" spans="1:10" ht="16.2" thickBot="1" x14ac:dyDescent="0.4">
      <c r="A32" s="5" t="s">
        <v>42</v>
      </c>
      <c r="B32" s="13" t="s">
        <v>13</v>
      </c>
      <c r="C32" s="57"/>
      <c r="D32" s="58"/>
      <c r="E32" s="59"/>
      <c r="F32" s="60"/>
      <c r="G32" s="60"/>
      <c r="H32" s="61"/>
      <c r="I32" s="62"/>
      <c r="J32" s="34">
        <f>J31/J23</f>
        <v>0.27783191330105744</v>
      </c>
    </row>
    <row r="33" spans="1:11" x14ac:dyDescent="0.3">
      <c r="A33" s="10" t="s">
        <v>43</v>
      </c>
      <c r="B33" s="8" t="s">
        <v>44</v>
      </c>
      <c r="C33" s="65"/>
      <c r="D33" s="66"/>
      <c r="E33" s="67"/>
      <c r="F33" s="68"/>
      <c r="G33" s="68"/>
      <c r="H33" s="69"/>
      <c r="I33" s="63"/>
      <c r="J33" s="126">
        <v>200000000</v>
      </c>
    </row>
    <row r="34" spans="1:11" x14ac:dyDescent="0.3">
      <c r="A34" s="6" t="s">
        <v>63</v>
      </c>
      <c r="B34" s="7" t="s">
        <v>3</v>
      </c>
      <c r="C34" s="52"/>
      <c r="D34" s="53"/>
      <c r="E34" s="54"/>
      <c r="F34" s="55"/>
      <c r="G34" s="55"/>
      <c r="H34" s="56"/>
      <c r="I34" s="44"/>
      <c r="J34" s="198">
        <v>70</v>
      </c>
    </row>
    <row r="35" spans="1:11" x14ac:dyDescent="0.3">
      <c r="A35" s="6" t="s">
        <v>76</v>
      </c>
      <c r="B35" s="7" t="s">
        <v>44</v>
      </c>
      <c r="C35" s="52"/>
      <c r="D35" s="53"/>
      <c r="E35" s="54"/>
      <c r="F35" s="55"/>
      <c r="G35" s="55"/>
      <c r="H35" s="56"/>
      <c r="I35" s="44"/>
      <c r="J35" s="18">
        <f>J33*J34/100</f>
        <v>140000000</v>
      </c>
    </row>
    <row r="36" spans="1:11" x14ac:dyDescent="0.3">
      <c r="A36" s="6" t="s">
        <v>45</v>
      </c>
      <c r="B36" s="7" t="s">
        <v>77</v>
      </c>
      <c r="C36" s="52"/>
      <c r="D36" s="53"/>
      <c r="E36" s="54"/>
      <c r="F36" s="55"/>
      <c r="G36" s="55"/>
      <c r="H36" s="56"/>
      <c r="I36" s="44"/>
      <c r="J36" s="21">
        <f>J35/J23</f>
        <v>62.260446656071409</v>
      </c>
    </row>
    <row r="37" spans="1:11" x14ac:dyDescent="0.3">
      <c r="A37" s="6" t="s">
        <v>74</v>
      </c>
      <c r="B37" s="7" t="s">
        <v>12</v>
      </c>
      <c r="C37" s="52"/>
      <c r="D37" s="53"/>
      <c r="E37" s="54"/>
      <c r="F37" s="55"/>
      <c r="G37" s="55"/>
      <c r="H37" s="56"/>
      <c r="I37" s="44"/>
      <c r="J37" s="118">
        <v>30</v>
      </c>
    </row>
    <row r="38" spans="1:11" x14ac:dyDescent="0.3">
      <c r="A38" s="6" t="s">
        <v>46</v>
      </c>
      <c r="B38" s="7" t="s">
        <v>6</v>
      </c>
      <c r="C38" s="52"/>
      <c r="D38" s="53"/>
      <c r="E38" s="54"/>
      <c r="F38" s="55"/>
      <c r="G38" s="55"/>
      <c r="H38" s="56"/>
      <c r="I38" s="44"/>
      <c r="J38" s="18">
        <f>J62</f>
        <v>10</v>
      </c>
    </row>
    <row r="39" spans="1:11" x14ac:dyDescent="0.3">
      <c r="A39" s="6" t="s">
        <v>73</v>
      </c>
      <c r="B39" s="7" t="s">
        <v>36</v>
      </c>
      <c r="C39" s="52"/>
      <c r="D39" s="53"/>
      <c r="E39" s="54"/>
      <c r="F39" s="55"/>
      <c r="G39" s="55"/>
      <c r="H39" s="56"/>
      <c r="I39" s="44"/>
      <c r="J39" s="18">
        <f>J38*J20</f>
        <v>99000000</v>
      </c>
    </row>
    <row r="40" spans="1:11" x14ac:dyDescent="0.3">
      <c r="A40" s="6" t="s">
        <v>54</v>
      </c>
      <c r="B40" s="7" t="s">
        <v>37</v>
      </c>
      <c r="C40" s="52"/>
      <c r="D40" s="53"/>
      <c r="E40" s="54"/>
      <c r="F40" s="55"/>
      <c r="G40" s="55"/>
      <c r="H40" s="56"/>
      <c r="I40" s="44"/>
      <c r="J40" s="18">
        <f>J23*J38</f>
        <v>22486186.257763974</v>
      </c>
    </row>
    <row r="41" spans="1:11" ht="15.6" x14ac:dyDescent="0.35">
      <c r="A41" s="6" t="s">
        <v>55</v>
      </c>
      <c r="B41" s="7" t="s">
        <v>41</v>
      </c>
      <c r="C41" s="52"/>
      <c r="D41" s="53"/>
      <c r="E41" s="54"/>
      <c r="F41" s="55"/>
      <c r="G41" s="55"/>
      <c r="H41" s="56"/>
      <c r="I41" s="44"/>
      <c r="J41" s="18">
        <f>J31*J38</f>
        <v>6247380.1508385111</v>
      </c>
    </row>
    <row r="42" spans="1:11" x14ac:dyDescent="0.3">
      <c r="A42" s="6" t="s">
        <v>47</v>
      </c>
      <c r="B42" s="7" t="s">
        <v>44</v>
      </c>
      <c r="C42" s="52"/>
      <c r="D42" s="53"/>
      <c r="E42" s="54"/>
      <c r="F42" s="55"/>
      <c r="G42" s="55"/>
      <c r="H42" s="56"/>
      <c r="I42" s="44"/>
      <c r="J42" s="18">
        <f>J33*J38</f>
        <v>2000000000</v>
      </c>
    </row>
    <row r="43" spans="1:11" ht="15" thickBot="1" x14ac:dyDescent="0.35">
      <c r="A43" s="23" t="s">
        <v>64</v>
      </c>
      <c r="B43" s="22" t="s">
        <v>44</v>
      </c>
      <c r="C43" s="70"/>
      <c r="D43" s="71"/>
      <c r="E43" s="72"/>
      <c r="F43" s="73"/>
      <c r="G43" s="73"/>
      <c r="H43" s="74"/>
      <c r="I43" s="64"/>
      <c r="J43" s="92">
        <f>J38*J35</f>
        <v>1400000000</v>
      </c>
    </row>
    <row r="44" spans="1:11" x14ac:dyDescent="0.3">
      <c r="A44" s="4" t="s">
        <v>121</v>
      </c>
      <c r="B44" s="15" t="s">
        <v>12</v>
      </c>
      <c r="C44" s="75"/>
      <c r="D44" s="76"/>
      <c r="E44" s="77"/>
      <c r="F44" s="78"/>
      <c r="G44" s="78"/>
      <c r="H44" s="79"/>
      <c r="I44" s="43"/>
      <c r="J44" s="153">
        <v>2030</v>
      </c>
    </row>
    <row r="45" spans="1:11" ht="29.4" thickBot="1" x14ac:dyDescent="0.35">
      <c r="A45" s="23" t="s">
        <v>78</v>
      </c>
      <c r="B45" s="207"/>
      <c r="C45" s="182"/>
      <c r="D45" s="183"/>
      <c r="E45" s="186"/>
      <c r="F45" s="187"/>
      <c r="G45" s="187"/>
      <c r="H45" s="188"/>
      <c r="I45" s="192"/>
      <c r="J45" s="136" t="s">
        <v>130</v>
      </c>
    </row>
    <row r="46" spans="1:11" x14ac:dyDescent="0.3">
      <c r="A46" s="4" t="s">
        <v>116</v>
      </c>
      <c r="B46" s="208"/>
      <c r="C46" s="77"/>
      <c r="D46" s="79"/>
      <c r="E46" s="75"/>
      <c r="F46" s="78"/>
      <c r="G46" s="78"/>
      <c r="H46" s="79"/>
      <c r="I46" s="193"/>
      <c r="J46" s="197" t="s">
        <v>115</v>
      </c>
    </row>
    <row r="47" spans="1:11" x14ac:dyDescent="0.3">
      <c r="A47" s="6" t="s">
        <v>73</v>
      </c>
      <c r="B47" s="209" t="s">
        <v>89</v>
      </c>
      <c r="C47" s="121">
        <f t="shared" ref="C47:G48" si="5">C$8*$J47/100</f>
        <v>24750000</v>
      </c>
      <c r="D47" s="151">
        <f t="shared" si="5"/>
        <v>19800000</v>
      </c>
      <c r="E47" s="124">
        <f t="shared" si="5"/>
        <v>9900000</v>
      </c>
      <c r="F47" s="122">
        <f t="shared" si="5"/>
        <v>9900000</v>
      </c>
      <c r="G47" s="122">
        <f t="shared" si="5"/>
        <v>19800000</v>
      </c>
      <c r="H47" s="151">
        <f>H$8*$J47/100</f>
        <v>14850000</v>
      </c>
      <c r="I47" s="194"/>
      <c r="J47" s="198">
        <v>99000000</v>
      </c>
      <c r="K47" s="137"/>
    </row>
    <row r="48" spans="1:11" x14ac:dyDescent="0.3">
      <c r="A48" s="6" t="s">
        <v>104</v>
      </c>
      <c r="B48" s="209" t="s">
        <v>91</v>
      </c>
      <c r="C48" s="121">
        <f t="shared" si="5"/>
        <v>990000</v>
      </c>
      <c r="D48" s="151">
        <f t="shared" si="5"/>
        <v>792000</v>
      </c>
      <c r="E48" s="124">
        <f t="shared" si="5"/>
        <v>396000</v>
      </c>
      <c r="F48" s="122">
        <f t="shared" si="5"/>
        <v>396000</v>
      </c>
      <c r="G48" s="122">
        <f t="shared" si="5"/>
        <v>792000</v>
      </c>
      <c r="H48" s="151">
        <f>H$8*$J48/100</f>
        <v>594000</v>
      </c>
      <c r="I48" s="194"/>
      <c r="J48" s="198">
        <v>3960000</v>
      </c>
      <c r="K48" s="138"/>
    </row>
    <row r="49" spans="1:11" x14ac:dyDescent="0.3">
      <c r="A49" s="6" t="s">
        <v>84</v>
      </c>
      <c r="B49" s="209" t="s">
        <v>85</v>
      </c>
      <c r="C49" s="121">
        <f t="shared" ref="C49:H49" si="6">C47/C48</f>
        <v>25</v>
      </c>
      <c r="D49" s="151">
        <f t="shared" si="6"/>
        <v>25</v>
      </c>
      <c r="E49" s="124">
        <f t="shared" si="6"/>
        <v>25</v>
      </c>
      <c r="F49" s="122">
        <f t="shared" si="6"/>
        <v>25</v>
      </c>
      <c r="G49" s="122">
        <f t="shared" si="6"/>
        <v>25</v>
      </c>
      <c r="H49" s="151">
        <f t="shared" si="6"/>
        <v>25</v>
      </c>
      <c r="I49" s="194"/>
      <c r="J49" s="199">
        <f>J47/J48</f>
        <v>25</v>
      </c>
      <c r="K49" s="138"/>
    </row>
    <row r="50" spans="1:11" x14ac:dyDescent="0.3">
      <c r="A50" s="6" t="s">
        <v>87</v>
      </c>
      <c r="B50" s="209" t="s">
        <v>88</v>
      </c>
      <c r="C50" s="162"/>
      <c r="D50" s="164"/>
      <c r="E50" s="165"/>
      <c r="F50" s="158"/>
      <c r="G50" s="158"/>
      <c r="H50" s="159"/>
      <c r="I50" s="194"/>
      <c r="J50" s="198">
        <v>1200000</v>
      </c>
    </row>
    <row r="51" spans="1:11" x14ac:dyDescent="0.3">
      <c r="A51" s="6" t="s">
        <v>92</v>
      </c>
      <c r="B51" s="209" t="s">
        <v>94</v>
      </c>
      <c r="C51" s="162"/>
      <c r="D51" s="164"/>
      <c r="E51" s="165"/>
      <c r="F51" s="158"/>
      <c r="G51" s="158"/>
      <c r="H51" s="159"/>
      <c r="I51" s="194"/>
      <c r="J51" s="198">
        <v>1500000</v>
      </c>
      <c r="K51" s="138"/>
    </row>
    <row r="52" spans="1:11" x14ac:dyDescent="0.3">
      <c r="A52" s="6" t="s">
        <v>95</v>
      </c>
      <c r="B52" s="209" t="s">
        <v>93</v>
      </c>
      <c r="C52" s="162"/>
      <c r="D52" s="164"/>
      <c r="E52" s="189"/>
      <c r="F52" s="160"/>
      <c r="G52" s="160"/>
      <c r="H52" s="161"/>
      <c r="I52" s="194"/>
      <c r="J52" s="200">
        <f>J51/J50</f>
        <v>1.25</v>
      </c>
      <c r="K52" s="138"/>
    </row>
    <row r="53" spans="1:11" x14ac:dyDescent="0.3">
      <c r="A53" s="6" t="s">
        <v>90</v>
      </c>
      <c r="B53" s="209" t="s">
        <v>98</v>
      </c>
      <c r="C53" s="162"/>
      <c r="D53" s="164"/>
      <c r="E53" s="156"/>
      <c r="F53" s="163"/>
      <c r="G53" s="163"/>
      <c r="H53" s="164"/>
      <c r="I53" s="194"/>
      <c r="J53" s="199">
        <f>J47/J50</f>
        <v>82.5</v>
      </c>
      <c r="K53" s="138"/>
    </row>
    <row r="54" spans="1:11" x14ac:dyDescent="0.3">
      <c r="A54" s="6" t="s">
        <v>99</v>
      </c>
      <c r="B54" s="209" t="s">
        <v>98</v>
      </c>
      <c r="C54" s="162"/>
      <c r="D54" s="164"/>
      <c r="E54" s="156"/>
      <c r="F54" s="163"/>
      <c r="G54" s="163"/>
      <c r="H54" s="164"/>
      <c r="I54" s="194"/>
      <c r="J54" s="199">
        <f>J47/J51</f>
        <v>66</v>
      </c>
      <c r="K54" s="138"/>
    </row>
    <row r="55" spans="1:11" x14ac:dyDescent="0.3">
      <c r="A55" s="6" t="s">
        <v>82</v>
      </c>
      <c r="B55" s="209" t="s">
        <v>83</v>
      </c>
      <c r="C55" s="121">
        <f t="shared" ref="C55:G55" si="7">$J55</f>
        <v>365</v>
      </c>
      <c r="D55" s="151">
        <f t="shared" si="7"/>
        <v>365</v>
      </c>
      <c r="E55" s="124">
        <f t="shared" si="7"/>
        <v>365</v>
      </c>
      <c r="F55" s="122">
        <f t="shared" si="7"/>
        <v>365</v>
      </c>
      <c r="G55" s="122">
        <f t="shared" si="7"/>
        <v>365</v>
      </c>
      <c r="H55" s="151">
        <f>$J55</f>
        <v>365</v>
      </c>
      <c r="I55" s="194"/>
      <c r="J55" s="201">
        <v>365</v>
      </c>
      <c r="K55" s="138"/>
    </row>
    <row r="56" spans="1:11" x14ac:dyDescent="0.3">
      <c r="A56" s="6" t="s">
        <v>109</v>
      </c>
      <c r="B56" s="209" t="s">
        <v>96</v>
      </c>
      <c r="C56" s="162"/>
      <c r="D56" s="164"/>
      <c r="E56" s="156"/>
      <c r="F56" s="163"/>
      <c r="G56" s="163"/>
      <c r="H56" s="159"/>
      <c r="I56" s="194"/>
      <c r="J56" s="199">
        <f>J50/J55</f>
        <v>3287.6712328767121</v>
      </c>
      <c r="K56" s="138"/>
    </row>
    <row r="57" spans="1:11" x14ac:dyDescent="0.3">
      <c r="A57" s="6" t="s">
        <v>110</v>
      </c>
      <c r="B57" s="209" t="s">
        <v>97</v>
      </c>
      <c r="C57" s="162"/>
      <c r="D57" s="164"/>
      <c r="E57" s="156"/>
      <c r="F57" s="163"/>
      <c r="G57" s="163"/>
      <c r="H57" s="159"/>
      <c r="I57" s="194"/>
      <c r="J57" s="199">
        <f>J51/J55</f>
        <v>4109.58904109589</v>
      </c>
      <c r="K57" s="138"/>
    </row>
    <row r="58" spans="1:11" x14ac:dyDescent="0.3">
      <c r="A58" s="6" t="s">
        <v>111</v>
      </c>
      <c r="B58" s="209" t="s">
        <v>112</v>
      </c>
      <c r="C58" s="121">
        <f t="shared" ref="C58:G58" si="8">C47/C55</f>
        <v>67808.219178082189</v>
      </c>
      <c r="D58" s="151">
        <f t="shared" si="8"/>
        <v>54246.575342465752</v>
      </c>
      <c r="E58" s="124">
        <f t="shared" si="8"/>
        <v>27123.287671232876</v>
      </c>
      <c r="F58" s="122">
        <f t="shared" si="8"/>
        <v>27123.287671232876</v>
      </c>
      <c r="G58" s="122">
        <f t="shared" si="8"/>
        <v>54246.575342465752</v>
      </c>
      <c r="H58" s="151">
        <f>H47/H55</f>
        <v>40684.931506849316</v>
      </c>
      <c r="I58" s="194"/>
      <c r="J58" s="199">
        <f>J47/J55</f>
        <v>271232.87671232875</v>
      </c>
      <c r="K58" s="138"/>
    </row>
    <row r="59" spans="1:11" x14ac:dyDescent="0.3">
      <c r="A59" s="6" t="s">
        <v>108</v>
      </c>
      <c r="B59" s="209" t="s">
        <v>86</v>
      </c>
      <c r="C59" s="121">
        <f t="shared" ref="C59:G59" si="9">C48/C55</f>
        <v>2712.3287671232879</v>
      </c>
      <c r="D59" s="151">
        <f t="shared" si="9"/>
        <v>2169.8630136986303</v>
      </c>
      <c r="E59" s="124">
        <f t="shared" si="9"/>
        <v>1084.9315068493152</v>
      </c>
      <c r="F59" s="122">
        <f t="shared" si="9"/>
        <v>1084.9315068493152</v>
      </c>
      <c r="G59" s="122">
        <f t="shared" si="9"/>
        <v>2169.8630136986303</v>
      </c>
      <c r="H59" s="151">
        <f>H48/H55</f>
        <v>1627.3972602739725</v>
      </c>
      <c r="I59" s="194"/>
      <c r="J59" s="199">
        <f>J48/J55</f>
        <v>10849.315068493152</v>
      </c>
      <c r="K59" s="138"/>
    </row>
    <row r="60" spans="1:11" x14ac:dyDescent="0.3">
      <c r="A60" s="6" t="s">
        <v>100</v>
      </c>
      <c r="B60" s="209" t="s">
        <v>6</v>
      </c>
      <c r="C60" s="157"/>
      <c r="D60" s="159"/>
      <c r="E60" s="165"/>
      <c r="F60" s="158"/>
      <c r="G60" s="158"/>
      <c r="H60" s="159"/>
      <c r="I60" s="194"/>
      <c r="J60" s="202">
        <v>8</v>
      </c>
      <c r="K60" s="138"/>
    </row>
    <row r="61" spans="1:11" x14ac:dyDescent="0.3">
      <c r="A61" s="6" t="s">
        <v>101</v>
      </c>
      <c r="B61" s="209" t="s">
        <v>6</v>
      </c>
      <c r="C61" s="157"/>
      <c r="D61" s="159"/>
      <c r="E61" s="165"/>
      <c r="F61" s="158"/>
      <c r="G61" s="158"/>
      <c r="H61" s="159"/>
      <c r="I61" s="194"/>
      <c r="J61" s="203">
        <v>2</v>
      </c>
      <c r="K61" s="138"/>
    </row>
    <row r="62" spans="1:11" x14ac:dyDescent="0.3">
      <c r="A62" s="6" t="s">
        <v>102</v>
      </c>
      <c r="B62" s="209" t="s">
        <v>6</v>
      </c>
      <c r="C62" s="205">
        <f>C58/C67/C11</f>
        <v>1232.8767123287669</v>
      </c>
      <c r="D62" s="184">
        <f>D58/D67/D11</f>
        <v>16.438356164383563</v>
      </c>
      <c r="E62" s="190"/>
      <c r="F62" s="166"/>
      <c r="G62" s="166"/>
      <c r="H62" s="167"/>
      <c r="I62" s="195"/>
      <c r="J62" s="199">
        <f>J60+J61</f>
        <v>10</v>
      </c>
      <c r="K62" s="138"/>
    </row>
    <row r="63" spans="1:11" x14ac:dyDescent="0.3">
      <c r="A63" s="6" t="s">
        <v>103</v>
      </c>
      <c r="B63" s="209" t="s">
        <v>3</v>
      </c>
      <c r="C63" s="162"/>
      <c r="D63" s="164"/>
      <c r="E63" s="156"/>
      <c r="F63" s="163"/>
      <c r="G63" s="163"/>
      <c r="H63" s="164"/>
      <c r="I63" s="194"/>
      <c r="J63" s="199">
        <f>J60/J62*100</f>
        <v>80</v>
      </c>
      <c r="K63" s="138"/>
    </row>
    <row r="64" spans="1:11" x14ac:dyDescent="0.3">
      <c r="A64" s="6" t="s">
        <v>105</v>
      </c>
      <c r="B64" s="209" t="s">
        <v>34</v>
      </c>
      <c r="C64" s="162"/>
      <c r="D64" s="164"/>
      <c r="E64" s="156"/>
      <c r="F64" s="163"/>
      <c r="G64" s="163"/>
      <c r="H64" s="164"/>
      <c r="I64" s="194"/>
      <c r="J64" s="199">
        <f>J51/J60</f>
        <v>187500</v>
      </c>
      <c r="K64" s="138"/>
    </row>
    <row r="65" spans="1:11" x14ac:dyDescent="0.3">
      <c r="A65" s="6" t="s">
        <v>131</v>
      </c>
      <c r="B65" s="209" t="s">
        <v>34</v>
      </c>
      <c r="C65" s="162"/>
      <c r="D65" s="164"/>
      <c r="E65" s="156"/>
      <c r="F65" s="163"/>
      <c r="G65" s="163"/>
      <c r="H65" s="164"/>
      <c r="I65" s="194"/>
      <c r="J65" s="199">
        <f>J51/J62</f>
        <v>150000</v>
      </c>
      <c r="K65" s="138"/>
    </row>
    <row r="66" spans="1:11" x14ac:dyDescent="0.3">
      <c r="A66" s="6" t="s">
        <v>107</v>
      </c>
      <c r="B66" s="209" t="s">
        <v>106</v>
      </c>
      <c r="C66" s="162"/>
      <c r="D66" s="164"/>
      <c r="E66" s="156"/>
      <c r="F66" s="163"/>
      <c r="G66" s="163"/>
      <c r="H66" s="164"/>
      <c r="I66" s="194"/>
      <c r="J66" s="199">
        <f>J64/J55</f>
        <v>513.69863013698625</v>
      </c>
      <c r="K66" s="138"/>
    </row>
    <row r="67" spans="1:11" ht="15" thickBot="1" x14ac:dyDescent="0.35">
      <c r="A67" s="5" t="s">
        <v>132</v>
      </c>
      <c r="B67" s="210" t="s">
        <v>106</v>
      </c>
      <c r="C67" s="206">
        <f>2*J49</f>
        <v>50</v>
      </c>
      <c r="D67" s="185">
        <v>300</v>
      </c>
      <c r="E67" s="191"/>
      <c r="F67" s="168"/>
      <c r="G67" s="168"/>
      <c r="H67" s="169"/>
      <c r="I67" s="196"/>
      <c r="J67" s="204">
        <f>J65/J55</f>
        <v>410.95890410958901</v>
      </c>
      <c r="K67" s="138"/>
    </row>
    <row r="68" spans="1:11" x14ac:dyDescent="0.3">
      <c r="B68" s="139"/>
      <c r="J68" s="138"/>
    </row>
    <row r="70" spans="1:11" ht="15" thickBot="1" x14ac:dyDescent="0.35">
      <c r="A70" s="3" t="s">
        <v>122</v>
      </c>
    </row>
    <row r="71" spans="1:11" x14ac:dyDescent="0.3">
      <c r="A71" s="4" t="s">
        <v>123</v>
      </c>
      <c r="B71" s="15" t="s">
        <v>72</v>
      </c>
      <c r="C71" s="95">
        <v>1</v>
      </c>
    </row>
    <row r="72" spans="1:11" x14ac:dyDescent="0.3">
      <c r="A72" s="6" t="s">
        <v>67</v>
      </c>
      <c r="B72" s="7" t="s">
        <v>72</v>
      </c>
      <c r="C72" s="96">
        <v>0</v>
      </c>
    </row>
    <row r="73" spans="1:11" x14ac:dyDescent="0.3">
      <c r="A73" s="6" t="s">
        <v>124</v>
      </c>
      <c r="B73" s="7" t="s">
        <v>72</v>
      </c>
      <c r="C73" s="96">
        <v>1</v>
      </c>
    </row>
    <row r="74" spans="1:11" x14ac:dyDescent="0.3">
      <c r="A74" s="6" t="s">
        <v>65</v>
      </c>
      <c r="B74" s="7" t="s">
        <v>72</v>
      </c>
      <c r="C74" s="96">
        <v>1</v>
      </c>
    </row>
    <row r="75" spans="1:11" x14ac:dyDescent="0.3">
      <c r="A75" s="6" t="s">
        <v>125</v>
      </c>
      <c r="B75" s="7" t="s">
        <v>72</v>
      </c>
      <c r="C75" s="96">
        <v>0</v>
      </c>
    </row>
    <row r="76" spans="1:11" x14ac:dyDescent="0.3">
      <c r="A76" s="6" t="s">
        <v>66</v>
      </c>
      <c r="B76" s="7" t="s">
        <v>72</v>
      </c>
      <c r="C76" s="96">
        <v>1</v>
      </c>
    </row>
    <row r="77" spans="1:11" x14ac:dyDescent="0.3">
      <c r="A77" s="6" t="s">
        <v>68</v>
      </c>
      <c r="B77" s="7" t="s">
        <v>72</v>
      </c>
      <c r="C77" s="96">
        <v>1</v>
      </c>
    </row>
    <row r="78" spans="1:11" x14ac:dyDescent="0.3">
      <c r="A78" s="6" t="s">
        <v>69</v>
      </c>
      <c r="B78" s="7" t="s">
        <v>72</v>
      </c>
      <c r="C78" s="96">
        <v>1</v>
      </c>
    </row>
    <row r="79" spans="1:11" x14ac:dyDescent="0.3">
      <c r="A79" s="6" t="s">
        <v>70</v>
      </c>
      <c r="B79" s="7" t="s">
        <v>72</v>
      </c>
      <c r="C79" s="96">
        <v>1</v>
      </c>
    </row>
    <row r="80" spans="1:11" ht="15" thickBot="1" x14ac:dyDescent="0.35">
      <c r="A80" s="5" t="s">
        <v>71</v>
      </c>
      <c r="B80" s="13" t="s">
        <v>72</v>
      </c>
      <c r="C80" s="97">
        <v>0</v>
      </c>
    </row>
  </sheetData>
  <mergeCells count="4">
    <mergeCell ref="E3:G3"/>
    <mergeCell ref="E4:G4"/>
    <mergeCell ref="E1:G1"/>
    <mergeCell ref="E2:G2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projekt</vt:lpstr>
      <vt:lpstr>vzorový 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Pohl, Jiří (SMO RS EN EH CZ PRO QT)</dc:creator>
  <cp:lastModifiedBy>Blažek Jaroslav</cp:lastModifiedBy>
  <cp:lastPrinted>2024-08-02T08:12:13Z</cp:lastPrinted>
  <dcterms:created xsi:type="dcterms:W3CDTF">2023-11-27T05:00:58Z</dcterms:created>
  <dcterms:modified xsi:type="dcterms:W3CDTF">2024-11-15T09:48:18Z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2024-05-22T06:11:49Z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a04d257f-d727-4261-9491-fd95f03bc806</vt:lpwstr>
  </property>
  <property fmtid="{D5CDD505-2E9C-101B-9397-08002B2CF9AE}" pid="8" name="MSIP_Label_690ebb53-23a2-471a-9c6e-17bd0d11311e_ContentBits">
    <vt:lpwstr>0</vt:lpwstr>
  </property>
</Properties>
</file>